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na13\Desktop\Dóri Munka\Péter\Pályázat\MITE2006\Báger\"/>
    </mc:Choice>
  </mc:AlternateContent>
  <xr:revisionPtr revIDLastSave="0" documentId="8_{16A89519-D54E-4A2A-8599-6CD78B3007C7}" xr6:coauthVersionLast="28" xr6:coauthVersionMax="28" xr10:uidLastSave="{00000000-0000-0000-0000-000000000000}"/>
  <bookViews>
    <workbookView xWindow="0" yWindow="0" windowWidth="23040" windowHeight="9048" xr2:uid="{00000000-000D-0000-FFFF-FFFF00000000}"/>
  </bookViews>
  <sheets>
    <sheet name="KV KIÍRÁS" sheetId="1" r:id="rId1"/>
    <sheet name="Méretkimutatás" sheetId="2" r:id="rId2"/>
    <sheet name="Számítás" sheetId="3" state="hidden" r:id="rId3"/>
  </sheets>
  <definedNames>
    <definedName name="_xlnm.Print_Area" localSheetId="0">'KV KIÍRÁS'!$A$1:$G$648</definedName>
    <definedName name="_xlnm.Print_Area" localSheetId="2">Számítás!$I$1:$X$747</definedName>
  </definedNames>
  <calcPr calcId="171027"/>
</workbook>
</file>

<file path=xl/calcChain.xml><?xml version="1.0" encoding="utf-8"?>
<calcChain xmlns="http://schemas.openxmlformats.org/spreadsheetml/2006/main">
  <c r="F628" i="1" l="1"/>
  <c r="F611" i="1"/>
  <c r="G612" i="1"/>
  <c r="G614" i="1" s="1"/>
  <c r="G32" i="1" s="1"/>
  <c r="F614" i="1"/>
  <c r="F32" i="1" s="1"/>
  <c r="F620" i="1"/>
  <c r="G621" i="1"/>
  <c r="G623" i="1" s="1"/>
  <c r="G33" i="1" s="1"/>
  <c r="F623" i="1"/>
  <c r="F33" i="1" s="1"/>
  <c r="G629" i="1"/>
  <c r="F631" i="1"/>
  <c r="F34" i="1" s="1"/>
  <c r="G631" i="1"/>
  <c r="G34" i="1" s="1"/>
  <c r="F636" i="1"/>
  <c r="G637" i="1"/>
  <c r="F639" i="1"/>
  <c r="F35" i="1" s="1"/>
  <c r="G639" i="1"/>
  <c r="G35" i="1" s="1"/>
  <c r="F644" i="1"/>
  <c r="G645" i="1"/>
  <c r="F647" i="1"/>
  <c r="F36" i="1" s="1"/>
  <c r="G647" i="1"/>
  <c r="G36" i="1" s="1"/>
  <c r="G668" i="2"/>
  <c r="N668" i="2" s="1"/>
  <c r="E659" i="2"/>
  <c r="C659" i="2"/>
  <c r="G648" i="2"/>
  <c r="N648" i="2" s="1"/>
  <c r="G646" i="2"/>
  <c r="N646" i="2" s="1"/>
  <c r="G644" i="2"/>
  <c r="N644" i="2" s="1"/>
  <c r="G643" i="2"/>
  <c r="N643" i="2" s="1"/>
  <c r="G642" i="2"/>
  <c r="N642" i="2" s="1"/>
  <c r="G641" i="2"/>
  <c r="N641" i="2" s="1"/>
  <c r="G639" i="2"/>
  <c r="G638" i="2"/>
  <c r="N638" i="2"/>
  <c r="N635" i="2"/>
  <c r="G634" i="2"/>
  <c r="N634" i="2" s="1"/>
  <c r="G631" i="2"/>
  <c r="N631" i="2" s="1"/>
  <c r="G630" i="2"/>
  <c r="N630" i="2" s="1"/>
  <c r="G629" i="2"/>
  <c r="N629" i="2" s="1"/>
  <c r="G618" i="2"/>
  <c r="N618" i="2" s="1"/>
  <c r="G617" i="2"/>
  <c r="N617" i="2" s="1"/>
  <c r="G614" i="2"/>
  <c r="N614" i="2" s="1"/>
  <c r="G613" i="2"/>
  <c r="N613" i="2" s="1"/>
  <c r="G612" i="2"/>
  <c r="N612" i="2" s="1"/>
  <c r="G611" i="2"/>
  <c r="N611" i="2" s="1"/>
  <c r="O614" i="2"/>
  <c r="B555" i="1" s="1"/>
  <c r="G556" i="1" s="1"/>
  <c r="G608" i="2"/>
  <c r="N608" i="2" s="1"/>
  <c r="G607" i="2"/>
  <c r="N607" i="2" s="1"/>
  <c r="G599" i="2"/>
  <c r="N599" i="2" s="1"/>
  <c r="O599" i="2" s="1"/>
  <c r="B543" i="1" s="1"/>
  <c r="F543" i="1" s="1"/>
  <c r="G595" i="2"/>
  <c r="N595" i="2" s="1"/>
  <c r="G594" i="2"/>
  <c r="N594" i="2" s="1"/>
  <c r="G593" i="2"/>
  <c r="N593" i="2" s="1"/>
  <c r="N586" i="2"/>
  <c r="N585" i="2"/>
  <c r="G582" i="2"/>
  <c r="N582" i="2" s="1"/>
  <c r="G581" i="2"/>
  <c r="N581" i="2" s="1"/>
  <c r="G572" i="2"/>
  <c r="N572" i="2" s="1"/>
  <c r="O572" i="2" s="1"/>
  <c r="B517" i="1" s="1"/>
  <c r="G568" i="2"/>
  <c r="N568" i="2" s="1"/>
  <c r="O568" i="2" s="1"/>
  <c r="B513" i="1" s="1"/>
  <c r="G514" i="1" s="1"/>
  <c r="G564" i="2"/>
  <c r="N564" i="2" s="1"/>
  <c r="O564" i="2" s="1"/>
  <c r="B509" i="1" s="1"/>
  <c r="G561" i="2"/>
  <c r="N561" i="2"/>
  <c r="G560" i="2"/>
  <c r="N560" i="2" s="1"/>
  <c r="G559" i="2"/>
  <c r="N559" i="2"/>
  <c r="O561" i="2" s="1"/>
  <c r="B505" i="1" s="1"/>
  <c r="G506" i="1" s="1"/>
  <c r="G555" i="2"/>
  <c r="N555" i="2"/>
  <c r="O555" i="2" s="1"/>
  <c r="B501" i="1" s="1"/>
  <c r="G551" i="2"/>
  <c r="N551" i="2" s="1"/>
  <c r="O551" i="2" s="1"/>
  <c r="B495" i="1" s="1"/>
  <c r="G496" i="1" s="1"/>
  <c r="G547" i="2"/>
  <c r="N547" i="2" s="1"/>
  <c r="O547" i="2"/>
  <c r="B491" i="1" s="1"/>
  <c r="G492" i="1" s="1"/>
  <c r="G543" i="2"/>
  <c r="N543" i="2" s="1"/>
  <c r="O543" i="2" s="1"/>
  <c r="B487" i="1" s="1"/>
  <c r="G488" i="1" s="1"/>
  <c r="G539" i="2"/>
  <c r="N539" i="2" s="1"/>
  <c r="O539" i="2"/>
  <c r="B483" i="1" s="1"/>
  <c r="F483" i="1" s="1"/>
  <c r="G535" i="2"/>
  <c r="N535" i="2" s="1"/>
  <c r="O535" i="2" s="1"/>
  <c r="B479" i="1" s="1"/>
  <c r="G480" i="1" s="1"/>
  <c r="G531" i="2"/>
  <c r="N531" i="2"/>
  <c r="O531" i="2" s="1"/>
  <c r="B475" i="1" s="1"/>
  <c r="F475" i="1" s="1"/>
  <c r="G523" i="2"/>
  <c r="N523" i="2"/>
  <c r="O523" i="2" s="1"/>
  <c r="B467" i="1" s="1"/>
  <c r="F467" i="1" s="1"/>
  <c r="G519" i="2"/>
  <c r="N519" i="2" s="1"/>
  <c r="O519" i="2" s="1"/>
  <c r="B463" i="1" s="1"/>
  <c r="G515" i="2"/>
  <c r="N515" i="2"/>
  <c r="O515" i="2" s="1"/>
  <c r="B459" i="1" s="1"/>
  <c r="G460" i="1" s="1"/>
  <c r="F511" i="2"/>
  <c r="E511" i="2"/>
  <c r="G507" i="2"/>
  <c r="N507" i="2"/>
  <c r="O507" i="2" s="1"/>
  <c r="B451" i="1" s="1"/>
  <c r="G452" i="1" s="1"/>
  <c r="N503" i="2"/>
  <c r="O503" i="2" s="1"/>
  <c r="B445" i="1"/>
  <c r="G500" i="2"/>
  <c r="N500" i="2" s="1"/>
  <c r="N499" i="2"/>
  <c r="G498" i="2"/>
  <c r="N498" i="2" s="1"/>
  <c r="N497" i="2"/>
  <c r="G496" i="2"/>
  <c r="N496" i="2"/>
  <c r="G493" i="2"/>
  <c r="N493" i="2"/>
  <c r="G492" i="2"/>
  <c r="N492" i="2"/>
  <c r="G491" i="2"/>
  <c r="N488" i="2"/>
  <c r="N487" i="2"/>
  <c r="G484" i="2"/>
  <c r="N484" i="2" s="1"/>
  <c r="N483" i="2"/>
  <c r="G480" i="2"/>
  <c r="N480" i="2" s="1"/>
  <c r="G479" i="2"/>
  <c r="N479" i="2"/>
  <c r="G472" i="2"/>
  <c r="N472" i="2" s="1"/>
  <c r="G471" i="2"/>
  <c r="N471" i="2"/>
  <c r="G470" i="2"/>
  <c r="N470" i="2" s="1"/>
  <c r="N466" i="2"/>
  <c r="O466" i="2"/>
  <c r="B413" i="1" s="1"/>
  <c r="G414" i="1" s="1"/>
  <c r="G462" i="2"/>
  <c r="N462" i="2" s="1"/>
  <c r="O462" i="2" s="1"/>
  <c r="B409" i="1" s="1"/>
  <c r="G458" i="2"/>
  <c r="N458" i="2" s="1"/>
  <c r="O459" i="2"/>
  <c r="B405" i="1" s="1"/>
  <c r="G406" i="1" s="1"/>
  <c r="G454" i="2"/>
  <c r="N454" i="2" s="1"/>
  <c r="O454" i="2" s="1"/>
  <c r="B401" i="1" s="1"/>
  <c r="F401" i="1" s="1"/>
  <c r="G450" i="2"/>
  <c r="N450" i="2"/>
  <c r="O450" i="2" s="1"/>
  <c r="B395" i="1" s="1"/>
  <c r="F395" i="1" s="1"/>
  <c r="G442" i="2"/>
  <c r="N442" i="2"/>
  <c r="O442" i="2" s="1"/>
  <c r="B387" i="1"/>
  <c r="F387" i="1" s="1"/>
  <c r="G438" i="2"/>
  <c r="N438" i="2" s="1"/>
  <c r="O438" i="2" s="1"/>
  <c r="B383" i="1" s="1"/>
  <c r="G384" i="1" s="1"/>
  <c r="G430" i="2"/>
  <c r="N430" i="2" s="1"/>
  <c r="O430" i="2" s="1"/>
  <c r="B375" i="1" s="1"/>
  <c r="G376" i="1" s="1"/>
  <c r="G419" i="2"/>
  <c r="N419" i="2" s="1"/>
  <c r="O419" i="2" s="1"/>
  <c r="G418" i="2"/>
  <c r="N418" i="2"/>
  <c r="G401" i="2"/>
  <c r="N401" i="2" s="1"/>
  <c r="O401" i="2" s="1"/>
  <c r="B346" i="1" s="1"/>
  <c r="G347" i="1" s="1"/>
  <c r="G398" i="2"/>
  <c r="N398" i="2"/>
  <c r="G394" i="2"/>
  <c r="N394" i="2"/>
  <c r="G393" i="2"/>
  <c r="N393" i="2"/>
  <c r="O393" i="2" s="1"/>
  <c r="D670" i="2" s="1"/>
  <c r="G670" i="2" s="1"/>
  <c r="N670" i="2" s="1"/>
  <c r="G387" i="2"/>
  <c r="N387" i="2"/>
  <c r="G381" i="2"/>
  <c r="N381" i="2"/>
  <c r="G380" i="2"/>
  <c r="N380" i="2"/>
  <c r="G379" i="2"/>
  <c r="N379" i="2"/>
  <c r="G376" i="2"/>
  <c r="N376" i="2"/>
  <c r="G375" i="2"/>
  <c r="N375" i="2"/>
  <c r="G372" i="2"/>
  <c r="N372" i="2"/>
  <c r="G371" i="2"/>
  <c r="N371" i="2"/>
  <c r="G370" i="2"/>
  <c r="N370" i="2"/>
  <c r="G369" i="2"/>
  <c r="N369" i="2"/>
  <c r="G358" i="2"/>
  <c r="N358" i="2" s="1"/>
  <c r="O358" i="2" s="1"/>
  <c r="G357" i="2"/>
  <c r="N357" i="2"/>
  <c r="G356" i="2"/>
  <c r="N356" i="2" s="1"/>
  <c r="G355" i="2"/>
  <c r="N355" i="2"/>
  <c r="G346" i="2"/>
  <c r="N346" i="2" s="1"/>
  <c r="O346" i="2" s="1"/>
  <c r="B301" i="1" s="1"/>
  <c r="G302" i="1" s="1"/>
  <c r="G342" i="2"/>
  <c r="N342" i="2"/>
  <c r="O342" i="2" s="1"/>
  <c r="B296" i="1" s="1"/>
  <c r="F296" i="1" s="1"/>
  <c r="G339" i="2"/>
  <c r="N339" i="2"/>
  <c r="G337" i="2"/>
  <c r="G336" i="2"/>
  <c r="G335" i="2"/>
  <c r="G334" i="2"/>
  <c r="G333" i="2"/>
  <c r="G332" i="2"/>
  <c r="G331" i="2"/>
  <c r="N329" i="2"/>
  <c r="G328" i="2"/>
  <c r="G325" i="2"/>
  <c r="N325" i="2" s="1"/>
  <c r="G324" i="2"/>
  <c r="N324" i="2" s="1"/>
  <c r="G321" i="2"/>
  <c r="N321" i="2" s="1"/>
  <c r="G320" i="2"/>
  <c r="N320" i="2" s="1"/>
  <c r="N312" i="2"/>
  <c r="G311" i="2"/>
  <c r="N311" i="2"/>
  <c r="G308" i="2"/>
  <c r="N308" i="2" s="1"/>
  <c r="G307" i="2"/>
  <c r="N307" i="2"/>
  <c r="N302" i="2"/>
  <c r="O302" i="2" s="1"/>
  <c r="B266" i="1" s="1"/>
  <c r="G267" i="1" s="1"/>
  <c r="N297" i="2"/>
  <c r="O297" i="2" s="1"/>
  <c r="B261" i="1" s="1"/>
  <c r="G262" i="1" s="1"/>
  <c r="G292" i="2"/>
  <c r="G291" i="2"/>
  <c r="G290" i="2"/>
  <c r="G289" i="2"/>
  <c r="G288" i="2"/>
  <c r="G287" i="2"/>
  <c r="G286" i="2"/>
  <c r="N284" i="2"/>
  <c r="G283" i="2"/>
  <c r="N283" i="2"/>
  <c r="N278" i="2"/>
  <c r="G277" i="2"/>
  <c r="N277" i="2" s="1"/>
  <c r="G273" i="2"/>
  <c r="G272" i="2"/>
  <c r="E270" i="2"/>
  <c r="G269" i="2"/>
  <c r="G268" i="2"/>
  <c r="G267" i="2"/>
  <c r="G266" i="2"/>
  <c r="G265" i="2"/>
  <c r="G264" i="2"/>
  <c r="G263" i="2"/>
  <c r="G261" i="2"/>
  <c r="N261" i="2" s="1"/>
  <c r="G260" i="2"/>
  <c r="N260" i="2" s="1"/>
  <c r="G252" i="2"/>
  <c r="N252" i="2" s="1"/>
  <c r="O252" i="2" s="1"/>
  <c r="B238" i="1" s="1"/>
  <c r="G248" i="2"/>
  <c r="N248" i="2" s="1"/>
  <c r="O248" i="2" s="1"/>
  <c r="B234" i="1" s="1"/>
  <c r="G235" i="1" s="1"/>
  <c r="G245" i="2"/>
  <c r="N245" i="2" s="1"/>
  <c r="G244" i="2"/>
  <c r="N244" i="2" s="1"/>
  <c r="N241" i="2"/>
  <c r="G240" i="2"/>
  <c r="N240" i="2" s="1"/>
  <c r="G236" i="2"/>
  <c r="G235" i="2"/>
  <c r="G233" i="2"/>
  <c r="N233" i="2" s="1"/>
  <c r="G232" i="2"/>
  <c r="N232" i="2"/>
  <c r="E229" i="2"/>
  <c r="G228" i="2"/>
  <c r="G229" i="2" s="1"/>
  <c r="N229" i="2" s="1"/>
  <c r="E226" i="2"/>
  <c r="G225" i="2"/>
  <c r="G224" i="2"/>
  <c r="G223" i="2"/>
  <c r="G222" i="2"/>
  <c r="G221" i="2"/>
  <c r="G220" i="2"/>
  <c r="G226" i="2" s="1"/>
  <c r="N218" i="2"/>
  <c r="N217" i="2"/>
  <c r="N216" i="2"/>
  <c r="G215" i="2"/>
  <c r="N215" i="2" s="1"/>
  <c r="N212" i="2"/>
  <c r="N211" i="2"/>
  <c r="G210" i="2"/>
  <c r="N210" i="2" s="1"/>
  <c r="G202" i="2"/>
  <c r="N202" i="2"/>
  <c r="O202" i="2" s="1"/>
  <c r="B206" i="1" s="1"/>
  <c r="G198" i="2"/>
  <c r="N198" i="2" s="1"/>
  <c r="O198" i="2" s="1"/>
  <c r="B202" i="1" s="1"/>
  <c r="F202" i="1" s="1"/>
  <c r="G193" i="2"/>
  <c r="N193" i="2"/>
  <c r="O193" i="2" s="1"/>
  <c r="B196" i="1" s="1"/>
  <c r="G189" i="2"/>
  <c r="N189" i="2" s="1"/>
  <c r="O189" i="2" s="1"/>
  <c r="B192" i="1" s="1"/>
  <c r="G193" i="1" s="1"/>
  <c r="G185" i="2"/>
  <c r="N185" i="2"/>
  <c r="O185" i="2" s="1"/>
  <c r="B188" i="1" s="1"/>
  <c r="N176" i="2"/>
  <c r="O176" i="2" s="1"/>
  <c r="B179" i="1" s="1"/>
  <c r="F179" i="1" s="1"/>
  <c r="G172" i="2"/>
  <c r="N172" i="2" s="1"/>
  <c r="O172" i="2" s="1"/>
  <c r="B175" i="1" s="1"/>
  <c r="F175" i="1" s="1"/>
  <c r="G155" i="2"/>
  <c r="G148" i="2"/>
  <c r="N148" i="2" s="1"/>
  <c r="G147" i="2"/>
  <c r="N147" i="2"/>
  <c r="G143" i="2"/>
  <c r="G142" i="2"/>
  <c r="N142" i="2" s="1"/>
  <c r="G141" i="2"/>
  <c r="N141" i="2" s="1"/>
  <c r="E138" i="2"/>
  <c r="G137" i="2"/>
  <c r="N137" i="2" s="1"/>
  <c r="G136" i="2"/>
  <c r="N136" i="2"/>
  <c r="G135" i="2"/>
  <c r="N135" i="2" s="1"/>
  <c r="O137" i="2" s="1"/>
  <c r="B145" i="1" s="1"/>
  <c r="G134" i="2"/>
  <c r="N134" i="2"/>
  <c r="N130" i="2"/>
  <c r="N129" i="2"/>
  <c r="G127" i="2"/>
  <c r="N127" i="2"/>
  <c r="G126" i="2"/>
  <c r="N126" i="2" s="1"/>
  <c r="G122" i="2"/>
  <c r="N122" i="2"/>
  <c r="G120" i="2"/>
  <c r="N115" i="2"/>
  <c r="G114" i="2"/>
  <c r="N114" i="2"/>
  <c r="G105" i="2"/>
  <c r="N105" i="2" s="1"/>
  <c r="O105" i="2" s="1"/>
  <c r="B125" i="1" s="1"/>
  <c r="G126" i="1" s="1"/>
  <c r="G102" i="2"/>
  <c r="N102" i="2"/>
  <c r="G101" i="2"/>
  <c r="N101" i="2" s="1"/>
  <c r="G100" i="2"/>
  <c r="N100" i="2"/>
  <c r="G99" i="2"/>
  <c r="N99" i="2" s="1"/>
  <c r="O102" i="2" s="1"/>
  <c r="B121" i="1" s="1"/>
  <c r="G98" i="2"/>
  <c r="N98" i="2"/>
  <c r="N95" i="2"/>
  <c r="N94" i="2"/>
  <c r="G92" i="2"/>
  <c r="N92" i="2"/>
  <c r="G91" i="2"/>
  <c r="N91" i="2" s="1"/>
  <c r="G87" i="2"/>
  <c r="N87" i="2"/>
  <c r="O87" i="2" s="1"/>
  <c r="B113" i="1" s="1"/>
  <c r="N71" i="2"/>
  <c r="G69" i="2"/>
  <c r="N64" i="2"/>
  <c r="G63" i="2"/>
  <c r="G65" i="2" s="1"/>
  <c r="O55" i="2"/>
  <c r="B84" i="1" s="1"/>
  <c r="G44" i="2"/>
  <c r="N44" i="2" s="1"/>
  <c r="G43" i="2"/>
  <c r="N43" i="2" s="1"/>
  <c r="G42" i="2"/>
  <c r="N42" i="2" s="1"/>
  <c r="G41" i="2"/>
  <c r="N41" i="2" s="1"/>
  <c r="G40" i="2"/>
  <c r="N40" i="2" s="1"/>
  <c r="G33" i="2"/>
  <c r="N33" i="2" s="1"/>
  <c r="G32" i="2"/>
  <c r="N32" i="2" s="1"/>
  <c r="G31" i="2"/>
  <c r="N31" i="2" s="1"/>
  <c r="G30" i="2"/>
  <c r="N30" i="2" s="1"/>
  <c r="G29" i="2"/>
  <c r="N29" i="2" s="1"/>
  <c r="N26" i="2"/>
  <c r="G24" i="2"/>
  <c r="N24" i="2" s="1"/>
  <c r="O26" i="2" s="1"/>
  <c r="B60" i="1" s="1"/>
  <c r="F60" i="1" s="1"/>
  <c r="N20" i="2"/>
  <c r="G19" i="2"/>
  <c r="N19" i="2" s="1"/>
  <c r="G15" i="2"/>
  <c r="N15" i="2" s="1"/>
  <c r="O15" i="2" s="1"/>
  <c r="B52" i="1" s="1"/>
  <c r="O552" i="3"/>
  <c r="O544" i="3"/>
  <c r="O537" i="3"/>
  <c r="V537" i="3" s="1"/>
  <c r="O535" i="3"/>
  <c r="O533" i="3"/>
  <c r="O530" i="3"/>
  <c r="O529" i="3"/>
  <c r="O528" i="3"/>
  <c r="O521" i="3"/>
  <c r="O517" i="3"/>
  <c r="O516" i="3"/>
  <c r="O499" i="3"/>
  <c r="V499" i="3" s="1"/>
  <c r="W499" i="3" s="1"/>
  <c r="B499" i="3" s="1"/>
  <c r="O456" i="3"/>
  <c r="O365" i="3"/>
  <c r="O376" i="3"/>
  <c r="V376" i="3" s="1"/>
  <c r="O320" i="3"/>
  <c r="V320" i="3" s="1"/>
  <c r="O314" i="3"/>
  <c r="O298" i="3"/>
  <c r="O297" i="3"/>
  <c r="O270" i="3"/>
  <c r="V270" i="3" s="1"/>
  <c r="O269" i="3"/>
  <c r="O252" i="3"/>
  <c r="O247" i="3"/>
  <c r="V247" i="3" s="1"/>
  <c r="O185" i="3"/>
  <c r="V185" i="3" s="1"/>
  <c r="O184" i="3"/>
  <c r="O164" i="3"/>
  <c r="V164" i="3"/>
  <c r="O163" i="3"/>
  <c r="V163" i="3" s="1"/>
  <c r="O151" i="3"/>
  <c r="O153" i="3"/>
  <c r="O129" i="3"/>
  <c r="V129" i="3" s="1"/>
  <c r="O128" i="3"/>
  <c r="V128" i="3" s="1"/>
  <c r="O124" i="3"/>
  <c r="O100" i="3"/>
  <c r="O102" i="3"/>
  <c r="J116" i="3" s="1"/>
  <c r="O116" i="3"/>
  <c r="V116" i="3" s="1"/>
  <c r="O56" i="3"/>
  <c r="O52" i="3"/>
  <c r="V52" i="3" s="1"/>
  <c r="W52" i="3" s="1"/>
  <c r="B52" i="3" s="1"/>
  <c r="F52" i="3" s="1"/>
  <c r="G748" i="3"/>
  <c r="G750" i="3"/>
  <c r="G36" i="3" s="1"/>
  <c r="F747" i="3"/>
  <c r="F750" i="3"/>
  <c r="F36" i="3" s="1"/>
  <c r="O435" i="3"/>
  <c r="V435" i="3" s="1"/>
  <c r="O560" i="3"/>
  <c r="V560" i="3" s="1"/>
  <c r="W560" i="3" s="1"/>
  <c r="B560" i="3" s="1"/>
  <c r="O556" i="3"/>
  <c r="V552" i="3"/>
  <c r="W552" i="3" s="1"/>
  <c r="B552" i="3" s="1"/>
  <c r="N548" i="3"/>
  <c r="M548" i="3"/>
  <c r="V544" i="3"/>
  <c r="W544" i="3" s="1"/>
  <c r="B544" i="3" s="1"/>
  <c r="V530" i="3"/>
  <c r="K548" i="3"/>
  <c r="V536" i="3"/>
  <c r="V535" i="3"/>
  <c r="V534" i="3"/>
  <c r="V521" i="3"/>
  <c r="V517" i="3"/>
  <c r="V516" i="3"/>
  <c r="V525" i="3"/>
  <c r="V524" i="3"/>
  <c r="V520" i="3"/>
  <c r="W520" i="3" s="1"/>
  <c r="B520" i="3" s="1"/>
  <c r="V456" i="3"/>
  <c r="O455" i="3"/>
  <c r="V455" i="3" s="1"/>
  <c r="O209" i="3"/>
  <c r="V209" i="3" s="1"/>
  <c r="W209" i="3" s="1"/>
  <c r="B209" i="3" s="1"/>
  <c r="O282" i="3"/>
  <c r="V282" i="3"/>
  <c r="O683" i="3"/>
  <c r="V683" i="3"/>
  <c r="O671" i="3"/>
  <c r="V671" i="3" s="1"/>
  <c r="V672" i="3"/>
  <c r="O668" i="3"/>
  <c r="O667" i="3"/>
  <c r="V667" i="3"/>
  <c r="O666" i="3"/>
  <c r="V666" i="3"/>
  <c r="O685" i="3"/>
  <c r="V685" i="3"/>
  <c r="O681" i="3"/>
  <c r="V681" i="3"/>
  <c r="O680" i="3"/>
  <c r="V680" i="3"/>
  <c r="O679" i="3"/>
  <c r="V679" i="3"/>
  <c r="O678" i="3"/>
  <c r="V678" i="3" s="1"/>
  <c r="O676" i="3"/>
  <c r="V676" i="3" s="1"/>
  <c r="O675" i="3"/>
  <c r="V675" i="3" s="1"/>
  <c r="O138" i="3"/>
  <c r="V138" i="3"/>
  <c r="O137" i="3"/>
  <c r="V137" i="3" s="1"/>
  <c r="O136" i="3"/>
  <c r="V136" i="3"/>
  <c r="O135" i="3"/>
  <c r="V135" i="3" s="1"/>
  <c r="O655" i="3"/>
  <c r="V655" i="3" s="1"/>
  <c r="O654" i="3"/>
  <c r="V654" i="3" s="1"/>
  <c r="O650" i="3"/>
  <c r="V650" i="3" s="1"/>
  <c r="O649" i="3"/>
  <c r="V649" i="3" s="1"/>
  <c r="O648" i="3"/>
  <c r="V648" i="3" s="1"/>
  <c r="O645" i="3"/>
  <c r="V645" i="3"/>
  <c r="O644" i="3"/>
  <c r="V644" i="3" s="1"/>
  <c r="W644" i="3" s="1"/>
  <c r="O636" i="3"/>
  <c r="V636" i="3"/>
  <c r="W636" i="3" s="1"/>
  <c r="O632" i="3"/>
  <c r="V632" i="3" s="1"/>
  <c r="O631" i="3"/>
  <c r="V631" i="3" s="1"/>
  <c r="O630" i="3"/>
  <c r="V630" i="3" s="1"/>
  <c r="O142" i="3"/>
  <c r="V142" i="3" s="1"/>
  <c r="W142" i="3" s="1"/>
  <c r="B142" i="3" s="1"/>
  <c r="V623" i="3"/>
  <c r="V622" i="3"/>
  <c r="O619" i="3"/>
  <c r="V619" i="3" s="1"/>
  <c r="O618" i="3"/>
  <c r="V618" i="3" s="1"/>
  <c r="W618" i="3" s="1"/>
  <c r="O495" i="3"/>
  <c r="V495" i="3" s="1"/>
  <c r="W496" i="3" s="1"/>
  <c r="B495" i="3" s="1"/>
  <c r="O487" i="3"/>
  <c r="V487" i="3" s="1"/>
  <c r="W487" i="3" s="1"/>
  <c r="B487" i="3" s="1"/>
  <c r="O467" i="3"/>
  <c r="V467" i="3" s="1"/>
  <c r="W467" i="3" s="1"/>
  <c r="O408" i="3"/>
  <c r="V408" i="3" s="1"/>
  <c r="O374" i="3"/>
  <c r="O373" i="3"/>
  <c r="O372" i="3"/>
  <c r="O371" i="3"/>
  <c r="O370" i="3"/>
  <c r="O369" i="3"/>
  <c r="O375" i="3" s="1"/>
  <c r="V375" i="3" s="1"/>
  <c r="O368" i="3"/>
  <c r="V366" i="3"/>
  <c r="V365" i="3"/>
  <c r="O379" i="3"/>
  <c r="V379" i="3" s="1"/>
  <c r="W379" i="3" s="1"/>
  <c r="B379" i="3" s="1"/>
  <c r="F379" i="3" s="1"/>
  <c r="O383" i="3"/>
  <c r="V383" i="3" s="1"/>
  <c r="W383" i="3" s="1"/>
  <c r="B383" i="3" s="1"/>
  <c r="O362" i="3"/>
  <c r="V362" i="3" s="1"/>
  <c r="O361" i="3"/>
  <c r="V361" i="3" s="1"/>
  <c r="O358" i="3"/>
  <c r="V358" i="3" s="1"/>
  <c r="O357" i="3"/>
  <c r="V357" i="3" s="1"/>
  <c r="O348" i="3"/>
  <c r="V348" i="3" s="1"/>
  <c r="O329" i="3"/>
  <c r="O328" i="3"/>
  <c r="O327" i="3"/>
  <c r="O326" i="3"/>
  <c r="O325" i="3"/>
  <c r="O324" i="3"/>
  <c r="O323" i="3"/>
  <c r="V314" i="3"/>
  <c r="V298" i="3"/>
  <c r="V297" i="3"/>
  <c r="O285" i="3"/>
  <c r="V285" i="3"/>
  <c r="W285" i="3" s="1"/>
  <c r="B285" i="3" s="1"/>
  <c r="G286" i="3" s="1"/>
  <c r="O277" i="3"/>
  <c r="V277" i="3" s="1"/>
  <c r="W278" i="3" s="1"/>
  <c r="B277" i="3" s="1"/>
  <c r="F277" i="3" s="1"/>
  <c r="O230" i="3"/>
  <c r="V230" i="3" s="1"/>
  <c r="W230" i="3" s="1"/>
  <c r="B230" i="3" s="1"/>
  <c r="F230" i="3" s="1"/>
  <c r="V213" i="3"/>
  <c r="W213" i="3" s="1"/>
  <c r="B213" i="3" s="1"/>
  <c r="V184" i="3"/>
  <c r="W184" i="3" s="1"/>
  <c r="B184" i="3" s="1"/>
  <c r="V151" i="3"/>
  <c r="V124" i="3"/>
  <c r="W124" i="3" s="1"/>
  <c r="B124" i="3" s="1"/>
  <c r="G125" i="3" s="1"/>
  <c r="V108" i="3"/>
  <c r="O106" i="3"/>
  <c r="O109" i="3" s="1"/>
  <c r="J117" i="3" s="1"/>
  <c r="O117" i="3" s="1"/>
  <c r="V117" i="3" s="1"/>
  <c r="O81" i="3"/>
  <c r="V81" i="3" s="1"/>
  <c r="O80" i="3"/>
  <c r="V80" i="3" s="1"/>
  <c r="O79" i="3"/>
  <c r="V79" i="3" s="1"/>
  <c r="O78" i="3"/>
  <c r="V78" i="3" s="1"/>
  <c r="O77" i="3"/>
  <c r="V77" i="3" s="1"/>
  <c r="V63" i="3"/>
  <c r="O61" i="3"/>
  <c r="V61" i="3" s="1"/>
  <c r="O281" i="3"/>
  <c r="V281" i="3"/>
  <c r="O289" i="3"/>
  <c r="V289" i="3" s="1"/>
  <c r="W289" i="3" s="1"/>
  <c r="B289" i="3" s="1"/>
  <c r="V269" i="3"/>
  <c r="O261" i="3"/>
  <c r="V252" i="3"/>
  <c r="V56" i="3"/>
  <c r="W57" i="3" s="1"/>
  <c r="V668" i="3"/>
  <c r="V503" i="3"/>
  <c r="W503" i="3" s="1"/>
  <c r="B503" i="3" s="1"/>
  <c r="G504" i="3" s="1"/>
  <c r="V315" i="3"/>
  <c r="V254" i="3"/>
  <c r="V167" i="3"/>
  <c r="V166" i="3"/>
  <c r="V152" i="3"/>
  <c r="V132" i="3"/>
  <c r="V131" i="3"/>
  <c r="O139" i="3"/>
  <c r="V139" i="3" s="1"/>
  <c r="O651" i="3"/>
  <c r="V651" i="3" s="1"/>
  <c r="O479" i="3"/>
  <c r="V479" i="3"/>
  <c r="W479" i="3" s="1"/>
  <c r="B479" i="3" s="1"/>
  <c r="O475" i="3"/>
  <c r="V475" i="3" s="1"/>
  <c r="W475" i="3" s="1"/>
  <c r="B475" i="3" s="1"/>
  <c r="O431" i="3"/>
  <c r="V431" i="3" s="1"/>
  <c r="O430" i="3"/>
  <c r="V430" i="3"/>
  <c r="W430" i="3" s="1"/>
  <c r="B430" i="3" s="1"/>
  <c r="G431" i="3" s="1"/>
  <c r="O418" i="3"/>
  <c r="V418" i="3" s="1"/>
  <c r="O417" i="3"/>
  <c r="V417" i="3"/>
  <c r="O416" i="3"/>
  <c r="V416" i="3" s="1"/>
  <c r="W418" i="3" s="1"/>
  <c r="B416" i="3" s="1"/>
  <c r="F416" i="3" s="1"/>
  <c r="O304" i="3"/>
  <c r="O303" i="3"/>
  <c r="O302" i="3"/>
  <c r="O301" i="3"/>
  <c r="O300" i="3"/>
  <c r="V248" i="3"/>
  <c r="V101" i="3"/>
  <c r="V57" i="3"/>
  <c r="V339" i="3"/>
  <c r="W339" i="3" s="1"/>
  <c r="V255" i="3"/>
  <c r="V253" i="3"/>
  <c r="W92" i="3"/>
  <c r="B92" i="3" s="1"/>
  <c r="O413" i="3"/>
  <c r="V413" i="3" s="1"/>
  <c r="O412" i="3"/>
  <c r="V412" i="3"/>
  <c r="O345" i="3"/>
  <c r="V345" i="3" s="1"/>
  <c r="O344" i="3"/>
  <c r="V344" i="3"/>
  <c r="V334" i="3"/>
  <c r="W334" i="3" s="1"/>
  <c r="B334" i="3" s="1"/>
  <c r="O306" i="3"/>
  <c r="O305" i="3"/>
  <c r="O262" i="3"/>
  <c r="O588" i="3"/>
  <c r="V588" i="3" s="1"/>
  <c r="W588" i="3" s="1"/>
  <c r="B588" i="3" s="1"/>
  <c r="V556" i="3"/>
  <c r="W556" i="3"/>
  <c r="B556" i="3" s="1"/>
  <c r="G557" i="3" s="1"/>
  <c r="O394" i="3"/>
  <c r="V394" i="3" s="1"/>
  <c r="V349" i="3"/>
  <c r="O258" i="3"/>
  <c r="V249" i="3"/>
  <c r="O226" i="3"/>
  <c r="V226" i="3" s="1"/>
  <c r="W226" i="3" s="1"/>
  <c r="B226" i="3" s="1"/>
  <c r="O222" i="3"/>
  <c r="V222" i="3"/>
  <c r="W222" i="3" s="1"/>
  <c r="B222" i="3" s="1"/>
  <c r="F222" i="3" s="1"/>
  <c r="O180" i="3"/>
  <c r="O157" i="3"/>
  <c r="O69" i="3"/>
  <c r="V69" i="3"/>
  <c r="V321" i="3"/>
  <c r="O310" i="3"/>
  <c r="O309" i="3"/>
  <c r="O311" i="3" s="1"/>
  <c r="V311" i="3" s="1"/>
  <c r="M175" i="3"/>
  <c r="O609" i="3"/>
  <c r="V609" i="3" s="1"/>
  <c r="W609" i="3" s="1"/>
  <c r="B609" i="3" s="1"/>
  <c r="O265" i="3"/>
  <c r="O266" i="3"/>
  <c r="V266" i="3" s="1"/>
  <c r="O235" i="3"/>
  <c r="V235" i="3" s="1"/>
  <c r="W235" i="3" s="1"/>
  <c r="B235" i="3" s="1"/>
  <c r="F235" i="3" s="1"/>
  <c r="V278" i="3"/>
  <c r="O592" i="3"/>
  <c r="V592" i="3"/>
  <c r="W592" i="3" s="1"/>
  <c r="B592" i="3" s="1"/>
  <c r="O572" i="3"/>
  <c r="V572" i="3" s="1"/>
  <c r="W572" i="3" s="1"/>
  <c r="B572" i="3" s="1"/>
  <c r="O491" i="3"/>
  <c r="V491" i="3"/>
  <c r="W491" i="3" s="1"/>
  <c r="B491" i="3" s="1"/>
  <c r="O393" i="3"/>
  <c r="V393" i="3" s="1"/>
  <c r="M263" i="3"/>
  <c r="O259" i="3"/>
  <c r="O179" i="3"/>
  <c r="V179" i="3" s="1"/>
  <c r="O70" i="3"/>
  <c r="V70" i="3" s="1"/>
  <c r="G732" i="3"/>
  <c r="G734" i="3" s="1"/>
  <c r="G34" i="3" s="1"/>
  <c r="F731" i="3"/>
  <c r="F734" i="3"/>
  <c r="F34" i="3" s="1"/>
  <c r="G740" i="3"/>
  <c r="G742" i="3" s="1"/>
  <c r="G35" i="3" s="1"/>
  <c r="F739" i="3"/>
  <c r="F742" i="3" s="1"/>
  <c r="F35" i="3" s="1"/>
  <c r="G724" i="3"/>
  <c r="G726" i="3" s="1"/>
  <c r="G33" i="3" s="1"/>
  <c r="F723" i="3"/>
  <c r="F726" i="3"/>
  <c r="F33" i="3" s="1"/>
  <c r="G715" i="3"/>
  <c r="G717" i="3" s="1"/>
  <c r="G32" i="3" s="1"/>
  <c r="F714" i="3"/>
  <c r="F717" i="3"/>
  <c r="F32" i="3" s="1"/>
  <c r="M696" i="3"/>
  <c r="K696" i="3"/>
  <c r="O598" i="3"/>
  <c r="V598" i="3" s="1"/>
  <c r="O597" i="3"/>
  <c r="V597" i="3" s="1"/>
  <c r="O596" i="3"/>
  <c r="V596" i="3" s="1"/>
  <c r="O509" i="3"/>
  <c r="V509" i="3" s="1"/>
  <c r="O605" i="3"/>
  <c r="V605" i="3" s="1"/>
  <c r="W605" i="3" s="1"/>
  <c r="B605" i="3" s="1"/>
  <c r="O601" i="3"/>
  <c r="V601" i="3" s="1"/>
  <c r="W601" i="3" s="1"/>
  <c r="B601" i="3" s="1"/>
  <c r="G602" i="3" s="1"/>
  <c r="O584" i="3"/>
  <c r="V584" i="3" s="1"/>
  <c r="W584" i="3" s="1"/>
  <c r="B584" i="3" s="1"/>
  <c r="O580" i="3"/>
  <c r="V580" i="3"/>
  <c r="W580" i="3" s="1"/>
  <c r="B580" i="3" s="1"/>
  <c r="G581" i="3" s="1"/>
  <c r="O576" i="3"/>
  <c r="V576" i="3" s="1"/>
  <c r="W576" i="3" s="1"/>
  <c r="B576" i="3" s="1"/>
  <c r="F576" i="3" s="1"/>
  <c r="O568" i="3"/>
  <c r="V568" i="3" s="1"/>
  <c r="W568" i="3" s="1"/>
  <c r="B568" i="3" s="1"/>
  <c r="O508" i="3"/>
  <c r="V508" i="3" s="1"/>
  <c r="O507" i="3"/>
  <c r="V507" i="3" s="1"/>
  <c r="W509" i="3" s="1"/>
  <c r="B507" i="3" s="1"/>
  <c r="G508" i="3" s="1"/>
  <c r="O438" i="3"/>
  <c r="V438" i="3" s="1"/>
  <c r="W438" i="3" s="1"/>
  <c r="B438" i="3" s="1"/>
  <c r="O407" i="3"/>
  <c r="V407" i="3" s="1"/>
  <c r="O406" i="3"/>
  <c r="V406" i="3" s="1"/>
  <c r="O395" i="3"/>
  <c r="V395" i="3" s="1"/>
  <c r="O392" i="3"/>
  <c r="V392" i="3" s="1"/>
  <c r="O159" i="3"/>
  <c r="M307" i="3"/>
  <c r="M266" i="3"/>
  <c r="O260" i="3"/>
  <c r="O257" i="3"/>
  <c r="O174" i="3"/>
  <c r="V174" i="3"/>
  <c r="O173" i="3"/>
  <c r="V173" i="3"/>
  <c r="O172" i="3"/>
  <c r="V172" i="3" s="1"/>
  <c r="O171" i="3"/>
  <c r="V171" i="3" s="1"/>
  <c r="O68" i="3"/>
  <c r="V68" i="3" s="1"/>
  <c r="O272" i="3"/>
  <c r="O274" i="3" s="1"/>
  <c r="V274" i="3" s="1"/>
  <c r="O239" i="3"/>
  <c r="V239" i="3"/>
  <c r="W239" i="3" s="1"/>
  <c r="B239" i="3" s="1"/>
  <c r="F239" i="3" s="1"/>
  <c r="O178" i="3"/>
  <c r="V178" i="3" s="1"/>
  <c r="O273" i="3"/>
  <c r="O67" i="3"/>
  <c r="V67" i="3"/>
  <c r="O66" i="3"/>
  <c r="V66" i="3"/>
  <c r="O409" i="3"/>
  <c r="V409" i="3"/>
  <c r="O192" i="3"/>
  <c r="O705" i="3"/>
  <c r="V705" i="3" s="1"/>
  <c r="O424" i="3"/>
  <c r="V424" i="3" s="1"/>
  <c r="V540" i="3"/>
  <c r="W540" i="3" s="1"/>
  <c r="V100" i="3"/>
  <c r="V106" i="3"/>
  <c r="V180" i="3"/>
  <c r="W622" i="3"/>
  <c r="B622" i="3" s="1"/>
  <c r="F622" i="3" s="1"/>
  <c r="J113" i="3"/>
  <c r="O113" i="3" s="1"/>
  <c r="V113" i="3" s="1"/>
  <c r="O168" i="3"/>
  <c r="K194" i="3" s="1"/>
  <c r="O194" i="3" s="1"/>
  <c r="V529" i="3"/>
  <c r="G223" i="3"/>
  <c r="G623" i="3"/>
  <c r="J112" i="3"/>
  <c r="O112" i="3" s="1"/>
  <c r="V112" i="3" s="1"/>
  <c r="W113" i="3" s="1"/>
  <c r="B112" i="3" s="1"/>
  <c r="F556" i="3"/>
  <c r="K199" i="3"/>
  <c r="O199" i="3" s="1"/>
  <c r="V159" i="3"/>
  <c r="V533" i="3"/>
  <c r="F124" i="3"/>
  <c r="F285" i="3"/>
  <c r="G521" i="3"/>
  <c r="F520" i="3"/>
  <c r="O33" i="2"/>
  <c r="B64" i="1" s="1"/>
  <c r="F64" i="1" s="1"/>
  <c r="O95" i="2"/>
  <c r="B117" i="1" s="1"/>
  <c r="O147" i="2"/>
  <c r="B155" i="1" s="1"/>
  <c r="N226" i="2"/>
  <c r="G274" i="2"/>
  <c r="N274" i="2" s="1"/>
  <c r="O278" i="2"/>
  <c r="B251" i="1"/>
  <c r="F251" i="1" s="1"/>
  <c r="O311" i="2"/>
  <c r="B275" i="1" s="1"/>
  <c r="G276" i="1" s="1"/>
  <c r="O320" i="2"/>
  <c r="B284" i="1" s="1"/>
  <c r="O324" i="2"/>
  <c r="B288" i="1" s="1"/>
  <c r="O376" i="2"/>
  <c r="B326" i="1" s="1"/>
  <c r="O585" i="2"/>
  <c r="B530" i="1" s="1"/>
  <c r="O20" i="2"/>
  <c r="B56" i="1"/>
  <c r="O44" i="2"/>
  <c r="B47" i="2" s="1"/>
  <c r="G47" i="2" s="1"/>
  <c r="N47" i="2" s="1"/>
  <c r="O47" i="2" s="1"/>
  <c r="B76" i="1" s="1"/>
  <c r="O244" i="2"/>
  <c r="B230" i="1" s="1"/>
  <c r="G293" i="2"/>
  <c r="N293" i="2"/>
  <c r="G338" i="2"/>
  <c r="N338" i="2" s="1"/>
  <c r="B363" i="1"/>
  <c r="F363" i="1" s="1"/>
  <c r="O483" i="2"/>
  <c r="B429" i="1"/>
  <c r="G53" i="1"/>
  <c r="F52" i="1"/>
  <c r="G203" i="1"/>
  <c r="F275" i="1"/>
  <c r="F346" i="1"/>
  <c r="G388" i="1"/>
  <c r="G402" i="1"/>
  <c r="F409" i="1"/>
  <c r="G410" i="1"/>
  <c r="G476" i="1"/>
  <c r="F501" i="1"/>
  <c r="G502" i="1"/>
  <c r="F517" i="1"/>
  <c r="G518" i="1"/>
  <c r="G544" i="1"/>
  <c r="F113" i="1"/>
  <c r="G114" i="1"/>
  <c r="F188" i="1"/>
  <c r="G189" i="1"/>
  <c r="F196" i="1"/>
  <c r="G197" i="1"/>
  <c r="F206" i="1"/>
  <c r="G207" i="1"/>
  <c r="F238" i="1"/>
  <c r="G239" i="1"/>
  <c r="F261" i="1"/>
  <c r="O479" i="2"/>
  <c r="B425" i="1" s="1"/>
  <c r="F429" i="1"/>
  <c r="G430" i="1"/>
  <c r="F445" i="1"/>
  <c r="G446" i="1"/>
  <c r="G468" i="1"/>
  <c r="G484" i="1"/>
  <c r="F491" i="1"/>
  <c r="G61" i="1"/>
  <c r="B72" i="1"/>
  <c r="F72" i="1" s="1"/>
  <c r="O229" i="2"/>
  <c r="B218" i="1" s="1"/>
  <c r="B338" i="1"/>
  <c r="O472" i="2"/>
  <c r="B417" i="1" s="1"/>
  <c r="F417" i="1" s="1"/>
  <c r="O500" i="2"/>
  <c r="B441" i="1" s="1"/>
  <c r="G176" i="1"/>
  <c r="N63" i="2"/>
  <c r="O64" i="2" s="1"/>
  <c r="B92" i="1" s="1"/>
  <c r="F92" i="1" s="1"/>
  <c r="O115" i="2"/>
  <c r="B133" i="1" s="1"/>
  <c r="O130" i="2"/>
  <c r="B141" i="1"/>
  <c r="G142" i="1" s="1"/>
  <c r="G180" i="1"/>
  <c r="G237" i="2"/>
  <c r="N237" i="2" s="1"/>
  <c r="C315" i="2"/>
  <c r="G315" i="2" s="1"/>
  <c r="N315" i="2" s="1"/>
  <c r="O372" i="2"/>
  <c r="C388" i="2" s="1"/>
  <c r="G388" i="2" s="1"/>
  <c r="N388" i="2" s="1"/>
  <c r="O381" i="2"/>
  <c r="B330" i="1" s="1"/>
  <c r="O487" i="2"/>
  <c r="B433" i="1" s="1"/>
  <c r="O634" i="2"/>
  <c r="B575" i="1" s="1"/>
  <c r="F555" i="1"/>
  <c r="F513" i="1"/>
  <c r="F495" i="1"/>
  <c r="F479" i="1"/>
  <c r="F451" i="1"/>
  <c r="F405" i="1"/>
  <c r="F266" i="1"/>
  <c r="F234" i="1"/>
  <c r="F125" i="1"/>
  <c r="B36" i="2"/>
  <c r="G36" i="2" s="1"/>
  <c r="N36" i="2" s="1"/>
  <c r="O36" i="2" s="1"/>
  <c r="B68" i="1" s="1"/>
  <c r="B426" i="2"/>
  <c r="G426" i="2"/>
  <c r="N426" i="2" s="1"/>
  <c r="O426" i="2" s="1"/>
  <c r="B371" i="1" s="1"/>
  <c r="F371" i="1" s="1"/>
  <c r="D51" i="2"/>
  <c r="C655" i="2"/>
  <c r="G116" i="2"/>
  <c r="G123" i="2"/>
  <c r="C156" i="2" s="1"/>
  <c r="N120" i="2"/>
  <c r="O122" i="2"/>
  <c r="B137" i="1" s="1"/>
  <c r="G131" i="2"/>
  <c r="C162" i="2" s="1"/>
  <c r="G162" i="2" s="1"/>
  <c r="N143" i="2"/>
  <c r="O143" i="2" s="1"/>
  <c r="B151" i="1" s="1"/>
  <c r="E655" i="2"/>
  <c r="B79" i="2"/>
  <c r="G79" i="2" s="1"/>
  <c r="N79" i="2" s="1"/>
  <c r="B75" i="2"/>
  <c r="G75" i="2" s="1"/>
  <c r="N75" i="2" s="1"/>
  <c r="G72" i="2"/>
  <c r="N69" i="2"/>
  <c r="O72" i="2" s="1"/>
  <c r="B96" i="1" s="1"/>
  <c r="G144" i="2"/>
  <c r="B151" i="2" s="1"/>
  <c r="G151" i="2" s="1"/>
  <c r="N151" i="2" s="1"/>
  <c r="O151" i="2" s="1"/>
  <c r="B159" i="1" s="1"/>
  <c r="O210" i="2"/>
  <c r="B214" i="1" s="1"/>
  <c r="O241" i="2"/>
  <c r="B226" i="1" s="1"/>
  <c r="G270" i="2"/>
  <c r="N270" i="2" s="1"/>
  <c r="O274" i="2" s="1"/>
  <c r="N328" i="2"/>
  <c r="B434" i="2"/>
  <c r="G434" i="2" s="1"/>
  <c r="N434" i="2" s="1"/>
  <c r="O434" i="2" s="1"/>
  <c r="B379" i="1" s="1"/>
  <c r="C397" i="2"/>
  <c r="G397" i="2" s="1"/>
  <c r="N397" i="2" s="1"/>
  <c r="O397" i="2" s="1"/>
  <c r="C603" i="2"/>
  <c r="N639" i="2"/>
  <c r="O648" i="2" s="1"/>
  <c r="B579" i="1" s="1"/>
  <c r="B511" i="2"/>
  <c r="N491" i="2"/>
  <c r="O491" i="2" s="1"/>
  <c r="B437" i="1" s="1"/>
  <c r="C511" i="2"/>
  <c r="O581" i="2"/>
  <c r="B526" i="1" s="1"/>
  <c r="O617" i="2"/>
  <c r="B559" i="1" s="1"/>
  <c r="O631" i="2"/>
  <c r="B571" i="1" s="1"/>
  <c r="F552" i="3"/>
  <c r="G553" i="3"/>
  <c r="K434" i="3"/>
  <c r="O434" i="3" s="1"/>
  <c r="V434" i="3" s="1"/>
  <c r="F334" i="3"/>
  <c r="G335" i="3"/>
  <c r="G231" i="3"/>
  <c r="F92" i="3"/>
  <c r="G93" i="3"/>
  <c r="G480" i="3"/>
  <c r="F479" i="3"/>
  <c r="F213" i="3"/>
  <c r="G214" i="3"/>
  <c r="F487" i="3"/>
  <c r="G488" i="3"/>
  <c r="G240" i="3"/>
  <c r="F580" i="3"/>
  <c r="F507" i="3"/>
  <c r="G53" i="3"/>
  <c r="G278" i="3"/>
  <c r="F438" i="3"/>
  <c r="G439" i="3"/>
  <c r="G577" i="3"/>
  <c r="F499" i="3"/>
  <c r="G500" i="3"/>
  <c r="O181" i="3"/>
  <c r="J188" i="3" s="1"/>
  <c r="O188" i="3" s="1"/>
  <c r="V188" i="3" s="1"/>
  <c r="W188" i="3" s="1"/>
  <c r="B188" i="3" s="1"/>
  <c r="W180" i="3"/>
  <c r="B178" i="3" s="1"/>
  <c r="G179" i="3"/>
  <c r="W174" i="3"/>
  <c r="B171" i="3" s="1"/>
  <c r="F171" i="3" s="1"/>
  <c r="O175" i="3"/>
  <c r="W668" i="3"/>
  <c r="B666" i="3" s="1"/>
  <c r="F178" i="3"/>
  <c r="G113" i="3"/>
  <c r="F112" i="3"/>
  <c r="O339" i="2"/>
  <c r="B292" i="1" s="1"/>
  <c r="D655" i="2"/>
  <c r="C51" i="2"/>
  <c r="G51" i="2" s="1"/>
  <c r="N51" i="2" s="1"/>
  <c r="O51" i="2" s="1"/>
  <c r="B80" i="1" s="1"/>
  <c r="C389" i="2"/>
  <c r="G389" i="2"/>
  <c r="N389" i="2" s="1"/>
  <c r="G434" i="1"/>
  <c r="F433" i="1"/>
  <c r="G442" i="1"/>
  <c r="F441" i="1"/>
  <c r="G339" i="1"/>
  <c r="F338" i="1"/>
  <c r="D511" i="2"/>
  <c r="G69" i="1"/>
  <c r="F68" i="1"/>
  <c r="F575" i="1"/>
  <c r="G576" i="1"/>
  <c r="G331" i="1"/>
  <c r="F330" i="1"/>
  <c r="F141" i="1"/>
  <c r="B659" i="2"/>
  <c r="G659" i="2" s="1"/>
  <c r="N659" i="2" s="1"/>
  <c r="O659" i="2" s="1"/>
  <c r="B591" i="1" s="1"/>
  <c r="B621" i="2"/>
  <c r="G621" i="2" s="1"/>
  <c r="N621" i="2" s="1"/>
  <c r="O621" i="2" s="1"/>
  <c r="B80" i="2"/>
  <c r="G80" i="2" s="1"/>
  <c r="N80" i="2" s="1"/>
  <c r="B76" i="2"/>
  <c r="G76" i="2" s="1"/>
  <c r="N76" i="2" s="1"/>
  <c r="C157" i="2"/>
  <c r="G157" i="2" s="1"/>
  <c r="F666" i="3"/>
  <c r="G667" i="3"/>
  <c r="K195" i="3"/>
  <c r="K205" i="3" s="1"/>
  <c r="O205" i="3" s="1"/>
  <c r="K200" i="3"/>
  <c r="O200" i="3" s="1"/>
  <c r="F430" i="3"/>
  <c r="O195" i="3"/>
  <c r="G592" i="1"/>
  <c r="F591" i="1"/>
  <c r="C663" i="2"/>
  <c r="B310" i="1" l="1"/>
  <c r="C384" i="2"/>
  <c r="G384" i="2" s="1"/>
  <c r="N384" i="2" s="1"/>
  <c r="B361" i="2"/>
  <c r="G361" i="2" s="1"/>
  <c r="N361" i="2" s="1"/>
  <c r="O361" i="2" s="1"/>
  <c r="F218" i="1"/>
  <c r="G219" i="1"/>
  <c r="G77" i="1"/>
  <c r="F76" i="1"/>
  <c r="G227" i="3"/>
  <c r="G242" i="3" s="1"/>
  <c r="G20" i="3" s="1"/>
  <c r="F226" i="3"/>
  <c r="F242" i="3" s="1"/>
  <c r="F20" i="3" s="1"/>
  <c r="F230" i="1"/>
  <c r="G231" i="1"/>
  <c r="F145" i="1"/>
  <c r="G146" i="1"/>
  <c r="G156" i="2"/>
  <c r="C167" i="2"/>
  <c r="G167" i="2" s="1"/>
  <c r="F184" i="3"/>
  <c r="G185" i="3"/>
  <c r="G134" i="1"/>
  <c r="F133" i="1"/>
  <c r="F425" i="1"/>
  <c r="G426" i="1"/>
  <c r="G156" i="1"/>
  <c r="F155" i="1"/>
  <c r="G172" i="3"/>
  <c r="G418" i="1"/>
  <c r="G511" i="2"/>
  <c r="N511" i="2" s="1"/>
  <c r="O511" i="2" s="1"/>
  <c r="B455" i="1" s="1"/>
  <c r="B322" i="1"/>
  <c r="G380" i="3"/>
  <c r="L707" i="3"/>
  <c r="O707" i="3" s="1"/>
  <c r="V707" i="3" s="1"/>
  <c r="D667" i="2"/>
  <c r="G667" i="2" s="1"/>
  <c r="N667" i="2" s="1"/>
  <c r="G396" i="1"/>
  <c r="G420" i="1" s="1"/>
  <c r="G25" i="1" s="1"/>
  <c r="F192" i="1"/>
  <c r="F56" i="1"/>
  <c r="G57" i="1"/>
  <c r="G417" i="3"/>
  <c r="W132" i="3"/>
  <c r="B128" i="3" s="1"/>
  <c r="F495" i="3"/>
  <c r="G496" i="3"/>
  <c r="F509" i="1"/>
  <c r="G510" i="1"/>
  <c r="G93" i="1"/>
  <c r="G73" i="1"/>
  <c r="F601" i="3"/>
  <c r="G236" i="3"/>
  <c r="W434" i="3"/>
  <c r="O237" i="2"/>
  <c r="B222" i="1" s="1"/>
  <c r="F505" i="1"/>
  <c r="G297" i="1"/>
  <c r="G252" i="1"/>
  <c r="F383" i="1"/>
  <c r="F503" i="3"/>
  <c r="F491" i="3"/>
  <c r="G492" i="3"/>
  <c r="O160" i="3"/>
  <c r="K193" i="3" s="1"/>
  <c r="V157" i="3"/>
  <c r="W159" i="3" s="1"/>
  <c r="B156" i="3" s="1"/>
  <c r="W63" i="3"/>
  <c r="G85" i="1"/>
  <c r="F84" i="1"/>
  <c r="F463" i="1"/>
  <c r="G464" i="1"/>
  <c r="G372" i="1"/>
  <c r="G138" i="2"/>
  <c r="W598" i="3"/>
  <c r="B596" i="3" s="1"/>
  <c r="F596" i="3" s="1"/>
  <c r="B339" i="3"/>
  <c r="K352" i="3"/>
  <c r="O352" i="3" s="1"/>
  <c r="V352" i="3" s="1"/>
  <c r="O330" i="3"/>
  <c r="V330" i="3" s="1"/>
  <c r="W651" i="3"/>
  <c r="B648" i="3" s="1"/>
  <c r="W671" i="3"/>
  <c r="B671" i="3" s="1"/>
  <c r="W167" i="3"/>
  <c r="B163" i="3" s="1"/>
  <c r="J548" i="3"/>
  <c r="V528" i="3"/>
  <c r="W528" i="3" s="1"/>
  <c r="B528" i="3" s="1"/>
  <c r="O293" i="2"/>
  <c r="B256" i="1" s="1"/>
  <c r="O308" i="2"/>
  <c r="W109" i="3"/>
  <c r="B105" i="3" s="1"/>
  <c r="W70" i="3"/>
  <c r="O263" i="3"/>
  <c r="V263" i="3" s="1"/>
  <c r="W345" i="3"/>
  <c r="W413" i="3"/>
  <c r="B412" i="3" s="1"/>
  <c r="O307" i="3"/>
  <c r="V307" i="3" s="1"/>
  <c r="W311" i="3" s="1"/>
  <c r="W281" i="3"/>
  <c r="B281" i="3" s="1"/>
  <c r="W152" i="3"/>
  <c r="B150" i="3" s="1"/>
  <c r="W376" i="3"/>
  <c r="B365" i="3" s="1"/>
  <c r="O595" i="2"/>
  <c r="O607" i="2"/>
  <c r="W537" i="3"/>
  <c r="W101" i="3"/>
  <c r="B100" i="3" s="1"/>
  <c r="W348" i="3"/>
  <c r="B348" i="3" s="1"/>
  <c r="W654" i="3"/>
  <c r="W456" i="3"/>
  <c r="C625" i="2"/>
  <c r="B563" i="1"/>
  <c r="F292" i="1"/>
  <c r="G293" i="1"/>
  <c r="B434" i="3"/>
  <c r="L706" i="3"/>
  <c r="O706" i="3" s="1"/>
  <c r="V706" i="3" s="1"/>
  <c r="G560" i="1"/>
  <c r="F559" i="1"/>
  <c r="F579" i="1"/>
  <c r="G580" i="1"/>
  <c r="G380" i="1"/>
  <c r="F379" i="1"/>
  <c r="F226" i="1"/>
  <c r="G227" i="1"/>
  <c r="F159" i="1"/>
  <c r="G160" i="1"/>
  <c r="F96" i="1"/>
  <c r="G97" i="1"/>
  <c r="O76" i="2"/>
  <c r="B101" i="1" s="1"/>
  <c r="F151" i="1"/>
  <c r="G152" i="1"/>
  <c r="B410" i="2"/>
  <c r="G410" i="2" s="1"/>
  <c r="N410" i="2" s="1"/>
  <c r="O410" i="2" s="1"/>
  <c r="B365" i="2"/>
  <c r="G365" i="2" s="1"/>
  <c r="N365" i="2" s="1"/>
  <c r="O365" i="2" s="1"/>
  <c r="B314" i="1"/>
  <c r="C385" i="2"/>
  <c r="G385" i="2" s="1"/>
  <c r="N385" i="2" s="1"/>
  <c r="F80" i="1"/>
  <c r="F87" i="1" s="1"/>
  <c r="F16" i="1" s="1"/>
  <c r="G81" i="1"/>
  <c r="F188" i="3"/>
  <c r="G189" i="3"/>
  <c r="G572" i="1"/>
  <c r="F571" i="1"/>
  <c r="G527" i="1"/>
  <c r="F526" i="1"/>
  <c r="G438" i="1"/>
  <c r="F437" i="1"/>
  <c r="B342" i="1"/>
  <c r="D669" i="2"/>
  <c r="G669" i="2" s="1"/>
  <c r="N669" i="2" s="1"/>
  <c r="O669" i="2" s="1"/>
  <c r="B601" i="1" s="1"/>
  <c r="B246" i="1"/>
  <c r="B655" i="2"/>
  <c r="G655" i="2" s="1"/>
  <c r="N655" i="2" s="1"/>
  <c r="O655" i="2" s="1"/>
  <c r="G215" i="1"/>
  <c r="F214" i="1"/>
  <c r="O80" i="2"/>
  <c r="B105" i="1" s="1"/>
  <c r="G138" i="1"/>
  <c r="F137" i="1"/>
  <c r="F288" i="1"/>
  <c r="G289" i="1"/>
  <c r="F121" i="1"/>
  <c r="G122" i="1"/>
  <c r="O201" i="3"/>
  <c r="V201" i="3" s="1"/>
  <c r="W201" i="3" s="1"/>
  <c r="B200" i="3" s="1"/>
  <c r="W395" i="3"/>
  <c r="W409" i="3"/>
  <c r="F584" i="3"/>
  <c r="G585" i="3"/>
  <c r="G573" i="3"/>
  <c r="F572" i="3"/>
  <c r="G593" i="3"/>
  <c r="F592" i="3"/>
  <c r="F609" i="3"/>
  <c r="G610" i="3"/>
  <c r="G476" i="3"/>
  <c r="F475" i="3"/>
  <c r="F163" i="3"/>
  <c r="G164" i="3"/>
  <c r="B467" i="3"/>
  <c r="J471" i="3"/>
  <c r="O471" i="3" s="1"/>
  <c r="V471" i="3" s="1"/>
  <c r="W471" i="3" s="1"/>
  <c r="B471" i="3" s="1"/>
  <c r="B618" i="3"/>
  <c r="J696" i="3"/>
  <c r="O696" i="3" s="1"/>
  <c r="V696" i="3" s="1"/>
  <c r="W696" i="3" s="1"/>
  <c r="G143" i="3"/>
  <c r="F142" i="3"/>
  <c r="B636" i="3"/>
  <c r="K640" i="3"/>
  <c r="B644" i="3"/>
  <c r="J662" i="3"/>
  <c r="W139" i="3"/>
  <c r="B135" i="3" s="1"/>
  <c r="W685" i="3"/>
  <c r="B675" i="3" s="1"/>
  <c r="B455" i="3"/>
  <c r="J463" i="3"/>
  <c r="O463" i="3" s="1"/>
  <c r="V463" i="3" s="1"/>
  <c r="W463" i="3" s="1"/>
  <c r="B463" i="3" s="1"/>
  <c r="F560" i="3"/>
  <c r="G561" i="3"/>
  <c r="G531" i="1"/>
  <c r="F530" i="1"/>
  <c r="G327" i="1"/>
  <c r="F326" i="1"/>
  <c r="G285" i="1"/>
  <c r="F284" i="1"/>
  <c r="G118" i="1"/>
  <c r="G128" i="1" s="1"/>
  <c r="G18" i="1" s="1"/>
  <c r="F117" i="1"/>
  <c r="F128" i="1" s="1"/>
  <c r="F18" i="1" s="1"/>
  <c r="B540" i="3"/>
  <c r="M692" i="3"/>
  <c r="F568" i="3"/>
  <c r="G569" i="3"/>
  <c r="F605" i="3"/>
  <c r="G606" i="3"/>
  <c r="O193" i="3"/>
  <c r="O196" i="3" s="1"/>
  <c r="V196" i="3" s="1"/>
  <c r="W196" i="3" s="1"/>
  <c r="B192" i="3" s="1"/>
  <c r="K204" i="3"/>
  <c r="O204" i="3" s="1"/>
  <c r="O206" i="3" s="1"/>
  <c r="V206" i="3" s="1"/>
  <c r="W206" i="3" s="1"/>
  <c r="B204" i="3" s="1"/>
  <c r="F588" i="3"/>
  <c r="G589" i="3"/>
  <c r="B344" i="3"/>
  <c r="K353" i="3"/>
  <c r="O353" i="3" s="1"/>
  <c r="V353" i="3" s="1"/>
  <c r="W353" i="3" s="1"/>
  <c r="B352" i="3" s="1"/>
  <c r="G129" i="3"/>
  <c r="F128" i="3"/>
  <c r="K88" i="3"/>
  <c r="B56" i="3"/>
  <c r="W266" i="3"/>
  <c r="B252" i="3" s="1"/>
  <c r="W274" i="3"/>
  <c r="B269" i="3" s="1"/>
  <c r="F289" i="3"/>
  <c r="G290" i="3"/>
  <c r="W81" i="3"/>
  <c r="W357" i="3"/>
  <c r="B357" i="3" s="1"/>
  <c r="W361" i="3"/>
  <c r="B361" i="3" s="1"/>
  <c r="F383" i="3"/>
  <c r="G384" i="3"/>
  <c r="F365" i="3"/>
  <c r="G366" i="3"/>
  <c r="W632" i="3"/>
  <c r="F209" i="3"/>
  <c r="G210" i="3"/>
  <c r="F544" i="3"/>
  <c r="G545" i="3"/>
  <c r="W117" i="3"/>
  <c r="B116" i="3" s="1"/>
  <c r="G209" i="1"/>
  <c r="G20" i="1" s="1"/>
  <c r="G520" i="1"/>
  <c r="G27" i="1" s="1"/>
  <c r="F209" i="1"/>
  <c r="F20" i="1" s="1"/>
  <c r="K426" i="3"/>
  <c r="O426" i="3" s="1"/>
  <c r="V426" i="3" s="1"/>
  <c r="W330" i="3"/>
  <c r="B320" i="3" s="1"/>
  <c r="W524" i="3"/>
  <c r="B524" i="3" s="1"/>
  <c r="W516" i="3"/>
  <c r="B516" i="3" s="1"/>
  <c r="W247" i="3"/>
  <c r="B247" i="3" s="1"/>
  <c r="W315" i="3"/>
  <c r="F301" i="1"/>
  <c r="F375" i="1"/>
  <c r="F459" i="1"/>
  <c r="G364" i="1"/>
  <c r="G65" i="1"/>
  <c r="G87" i="1" s="1"/>
  <c r="G16" i="1" s="1"/>
  <c r="F413" i="1"/>
  <c r="F420" i="1" s="1"/>
  <c r="F25" i="1" s="1"/>
  <c r="F487" i="1"/>
  <c r="F520" i="1" s="1"/>
  <c r="F27" i="1" s="1"/>
  <c r="G649" i="3" l="1"/>
  <c r="F648" i="3"/>
  <c r="F241" i="1"/>
  <c r="F21" i="1" s="1"/>
  <c r="F100" i="3"/>
  <c r="G101" i="3"/>
  <c r="F412" i="3"/>
  <c r="G413" i="3"/>
  <c r="F105" i="3"/>
  <c r="G106" i="3"/>
  <c r="C163" i="2"/>
  <c r="G163" i="2" s="1"/>
  <c r="G164" i="2" s="1"/>
  <c r="N164" i="2" s="1"/>
  <c r="O164" i="2" s="1"/>
  <c r="B167" i="1" s="1"/>
  <c r="C158" i="2"/>
  <c r="F222" i="1"/>
  <c r="G223" i="1"/>
  <c r="F455" i="1"/>
  <c r="F470" i="1" s="1"/>
  <c r="F26" i="1" s="1"/>
  <c r="G456" i="1"/>
  <c r="G470" i="1" s="1"/>
  <c r="G26" i="1" s="1"/>
  <c r="B538" i="1"/>
  <c r="B603" i="2"/>
  <c r="G603" i="2" s="1"/>
  <c r="N603" i="2" s="1"/>
  <c r="O603" i="2" s="1"/>
  <c r="B547" i="1" s="1"/>
  <c r="B66" i="3"/>
  <c r="J73" i="3"/>
  <c r="O73" i="3" s="1"/>
  <c r="V73" i="3" s="1"/>
  <c r="W73" i="3" s="1"/>
  <c r="B73" i="3" s="1"/>
  <c r="G157" i="3"/>
  <c r="F156" i="3"/>
  <c r="G323" i="1"/>
  <c r="F322" i="1"/>
  <c r="G597" i="3"/>
  <c r="G241" i="1"/>
  <c r="G21" i="1" s="1"/>
  <c r="B533" i="3"/>
  <c r="L692" i="3"/>
  <c r="L548" i="3"/>
  <c r="O548" i="3" s="1"/>
  <c r="V548" i="3" s="1"/>
  <c r="W548" i="3" s="1"/>
  <c r="B548" i="3" s="1"/>
  <c r="G151" i="3"/>
  <c r="F150" i="3"/>
  <c r="B271" i="1"/>
  <c r="C316" i="2"/>
  <c r="G316" i="2" s="1"/>
  <c r="N316" i="2" s="1"/>
  <c r="O316" i="2" s="1"/>
  <c r="B279" i="1" s="1"/>
  <c r="G511" i="3"/>
  <c r="G25" i="3" s="1"/>
  <c r="F348" i="3"/>
  <c r="G349" i="3"/>
  <c r="F528" i="3"/>
  <c r="G529" i="3"/>
  <c r="B654" i="3"/>
  <c r="J658" i="3"/>
  <c r="O658" i="3" s="1"/>
  <c r="V658" i="3" s="1"/>
  <c r="W658" i="3" s="1"/>
  <c r="B551" i="1"/>
  <c r="B625" i="2"/>
  <c r="G625" i="2" s="1"/>
  <c r="N625" i="2" s="1"/>
  <c r="O625" i="2" s="1"/>
  <c r="B567" i="1" s="1"/>
  <c r="F281" i="3"/>
  <c r="G282" i="3"/>
  <c r="G257" i="1"/>
  <c r="F256" i="1"/>
  <c r="F671" i="3"/>
  <c r="G672" i="3"/>
  <c r="G340" i="3"/>
  <c r="F339" i="3"/>
  <c r="B60" i="3"/>
  <c r="L88" i="3"/>
  <c r="O88" i="3" s="1"/>
  <c r="V88" i="3" s="1"/>
  <c r="W88" i="3" s="1"/>
  <c r="B88" i="3" s="1"/>
  <c r="F511" i="3"/>
  <c r="F25" i="3" s="1"/>
  <c r="F310" i="1"/>
  <c r="G311" i="1"/>
  <c r="G353" i="3"/>
  <c r="F352" i="3"/>
  <c r="G193" i="3"/>
  <c r="F192" i="3"/>
  <c r="F601" i="1"/>
  <c r="G602" i="1"/>
  <c r="B297" i="3"/>
  <c r="J692" i="3"/>
  <c r="G517" i="3"/>
  <c r="F516" i="3"/>
  <c r="F320" i="3"/>
  <c r="G321" i="3"/>
  <c r="B630" i="3"/>
  <c r="J640" i="3"/>
  <c r="O640" i="3" s="1"/>
  <c r="V640" i="3" s="1"/>
  <c r="W640" i="3" s="1"/>
  <c r="B640" i="3" s="1"/>
  <c r="F357" i="3"/>
  <c r="G358" i="3"/>
  <c r="F269" i="3"/>
  <c r="G270" i="3"/>
  <c r="F56" i="3"/>
  <c r="G57" i="3"/>
  <c r="F204" i="3"/>
  <c r="G205" i="3"/>
  <c r="G612" i="3"/>
  <c r="G27" i="3" s="1"/>
  <c r="G456" i="3"/>
  <c r="F455" i="3"/>
  <c r="G136" i="3"/>
  <c r="G145" i="3" s="1"/>
  <c r="G18" i="3" s="1"/>
  <c r="F135" i="3"/>
  <c r="F145" i="3" s="1"/>
  <c r="F18" i="3" s="1"/>
  <c r="F644" i="3"/>
  <c r="G645" i="3"/>
  <c r="G637" i="3"/>
  <c r="F636" i="3"/>
  <c r="F618" i="3"/>
  <c r="F625" i="3" s="1"/>
  <c r="F29" i="3" s="1"/>
  <c r="G619" i="3"/>
  <c r="G625" i="3" s="1"/>
  <c r="G29" i="3" s="1"/>
  <c r="F467" i="3"/>
  <c r="G468" i="3"/>
  <c r="B392" i="3"/>
  <c r="J398" i="3"/>
  <c r="O398" i="3" s="1"/>
  <c r="V398" i="3" s="1"/>
  <c r="W398" i="3" s="1"/>
  <c r="K421" i="3"/>
  <c r="O421" i="3" s="1"/>
  <c r="V421" i="3" s="1"/>
  <c r="B587" i="1"/>
  <c r="B663" i="2"/>
  <c r="G663" i="2" s="1"/>
  <c r="N663" i="2" s="1"/>
  <c r="O663" i="2" s="1"/>
  <c r="B595" i="1" s="1"/>
  <c r="G533" i="1"/>
  <c r="G29" i="1" s="1"/>
  <c r="G315" i="1"/>
  <c r="F314" i="1"/>
  <c r="B355" i="1"/>
  <c r="B414" i="2"/>
  <c r="G414" i="2" s="1"/>
  <c r="N414" i="2" s="1"/>
  <c r="O414" i="2" s="1"/>
  <c r="B359" i="1" s="1"/>
  <c r="B422" i="2"/>
  <c r="G422" i="2" s="1"/>
  <c r="N422" i="2" s="1"/>
  <c r="O422" i="2" s="1"/>
  <c r="B367" i="1" s="1"/>
  <c r="G564" i="1"/>
  <c r="F563" i="1"/>
  <c r="B314" i="3"/>
  <c r="K692" i="3"/>
  <c r="G248" i="3"/>
  <c r="F247" i="3"/>
  <c r="F524" i="3"/>
  <c r="G525" i="3"/>
  <c r="F116" i="3"/>
  <c r="F119" i="3" s="1"/>
  <c r="F17" i="3" s="1"/>
  <c r="G117" i="3"/>
  <c r="G119" i="3" s="1"/>
  <c r="G17" i="3" s="1"/>
  <c r="F361" i="3"/>
  <c r="G362" i="3"/>
  <c r="B77" i="3"/>
  <c r="J84" i="3"/>
  <c r="O84" i="3" s="1"/>
  <c r="V84" i="3" s="1"/>
  <c r="W84" i="3" s="1"/>
  <c r="B84" i="3" s="1"/>
  <c r="F252" i="3"/>
  <c r="G253" i="3"/>
  <c r="G345" i="3"/>
  <c r="F344" i="3"/>
  <c r="F612" i="3"/>
  <c r="F27" i="3" s="1"/>
  <c r="G541" i="3"/>
  <c r="F540" i="3"/>
  <c r="F463" i="3"/>
  <c r="G464" i="3"/>
  <c r="G676" i="3"/>
  <c r="F675" i="3"/>
  <c r="B696" i="3"/>
  <c r="K700" i="3"/>
  <c r="G472" i="3"/>
  <c r="F471" i="3"/>
  <c r="B406" i="3"/>
  <c r="K425" i="3"/>
  <c r="O425" i="3" s="1"/>
  <c r="V425" i="3" s="1"/>
  <c r="L704" i="3"/>
  <c r="O704" i="3" s="1"/>
  <c r="V704" i="3" s="1"/>
  <c r="W706" i="3" s="1"/>
  <c r="B704" i="3" s="1"/>
  <c r="G201" i="3"/>
  <c r="F200" i="3"/>
  <c r="F216" i="3" s="1"/>
  <c r="F19" i="3" s="1"/>
  <c r="F105" i="1"/>
  <c r="F108" i="1" s="1"/>
  <c r="F17" i="1" s="1"/>
  <c r="G106" i="1"/>
  <c r="G247" i="1"/>
  <c r="F246" i="1"/>
  <c r="F342" i="1"/>
  <c r="G343" i="1"/>
  <c r="F533" i="1"/>
  <c r="F29" i="1" s="1"/>
  <c r="B318" i="1"/>
  <c r="C386" i="2"/>
  <c r="G386" i="2" s="1"/>
  <c r="N386" i="2" s="1"/>
  <c r="O389" i="2" s="1"/>
  <c r="B334" i="1" s="1"/>
  <c r="F101" i="1"/>
  <c r="G102" i="1"/>
  <c r="G435" i="3"/>
  <c r="F434" i="3"/>
  <c r="G89" i="3" l="1"/>
  <c r="F88" i="3"/>
  <c r="G549" i="3"/>
  <c r="F548" i="3"/>
  <c r="F567" i="1"/>
  <c r="G568" i="1"/>
  <c r="F551" i="1"/>
  <c r="G552" i="1"/>
  <c r="G168" i="1"/>
  <c r="F167" i="1"/>
  <c r="K662" i="3"/>
  <c r="O662" i="3" s="1"/>
  <c r="V662" i="3" s="1"/>
  <c r="W662" i="3" s="1"/>
  <c r="B662" i="3" s="1"/>
  <c r="B658" i="3"/>
  <c r="F279" i="1"/>
  <c r="G280" i="1"/>
  <c r="F547" i="1"/>
  <c r="G548" i="1"/>
  <c r="G67" i="3"/>
  <c r="F66" i="3"/>
  <c r="G304" i="1"/>
  <c r="G22" i="1" s="1"/>
  <c r="G216" i="3"/>
  <c r="G19" i="3" s="1"/>
  <c r="G61" i="3"/>
  <c r="F60" i="3"/>
  <c r="G655" i="3"/>
  <c r="F654" i="3"/>
  <c r="F271" i="1"/>
  <c r="F304" i="1" s="1"/>
  <c r="F22" i="1" s="1"/>
  <c r="G272" i="1"/>
  <c r="G539" i="1"/>
  <c r="F538" i="1"/>
  <c r="G534" i="3"/>
  <c r="F533" i="3"/>
  <c r="G74" i="3"/>
  <c r="F73" i="3"/>
  <c r="C168" i="2"/>
  <c r="G168" i="2" s="1"/>
  <c r="G169" i="2" s="1"/>
  <c r="N169" i="2" s="1"/>
  <c r="O169" i="2" s="1"/>
  <c r="B171" i="1" s="1"/>
  <c r="G158" i="2"/>
  <c r="G159" i="2" s="1"/>
  <c r="N159" i="2" s="1"/>
  <c r="O159" i="2" s="1"/>
  <c r="B163" i="1" s="1"/>
  <c r="G582" i="1"/>
  <c r="G30" i="1" s="1"/>
  <c r="G108" i="1"/>
  <c r="G17" i="1" s="1"/>
  <c r="F334" i="1"/>
  <c r="G335" i="1"/>
  <c r="G349" i="1" s="1"/>
  <c r="G23" i="1" s="1"/>
  <c r="F318" i="1"/>
  <c r="G319" i="1"/>
  <c r="G697" i="3"/>
  <c r="F696" i="3"/>
  <c r="G78" i="3"/>
  <c r="F77" i="3"/>
  <c r="G292" i="3"/>
  <c r="G21" i="3" s="1"/>
  <c r="G315" i="3"/>
  <c r="F314" i="3"/>
  <c r="F367" i="1"/>
  <c r="G368" i="1"/>
  <c r="G356" i="1"/>
  <c r="F355" i="1"/>
  <c r="F595" i="1"/>
  <c r="F605" i="1" s="1"/>
  <c r="F31" i="1" s="1"/>
  <c r="G596" i="1"/>
  <c r="G393" i="3"/>
  <c r="F392" i="3"/>
  <c r="G641" i="3"/>
  <c r="F640" i="3"/>
  <c r="F563" i="3"/>
  <c r="F26" i="3" s="1"/>
  <c r="O692" i="3"/>
  <c r="V692" i="3" s="1"/>
  <c r="W692" i="3" s="1"/>
  <c r="G705" i="3"/>
  <c r="F704" i="3"/>
  <c r="F406" i="3"/>
  <c r="G407" i="3"/>
  <c r="F84" i="3"/>
  <c r="F95" i="3" s="1"/>
  <c r="F16" i="3" s="1"/>
  <c r="G85" i="3"/>
  <c r="F292" i="3"/>
  <c r="F21" i="3" s="1"/>
  <c r="G360" i="1"/>
  <c r="F359" i="1"/>
  <c r="F587" i="1"/>
  <c r="G588" i="1"/>
  <c r="B398" i="3"/>
  <c r="J402" i="3"/>
  <c r="O402" i="3" s="1"/>
  <c r="V402" i="3" s="1"/>
  <c r="W402" i="3" s="1"/>
  <c r="K422" i="3"/>
  <c r="O422" i="3" s="1"/>
  <c r="V422" i="3" s="1"/>
  <c r="J447" i="3"/>
  <c r="O447" i="3" s="1"/>
  <c r="V447" i="3" s="1"/>
  <c r="W447" i="3" s="1"/>
  <c r="F630" i="3"/>
  <c r="G631" i="3"/>
  <c r="G563" i="3"/>
  <c r="G26" i="3" s="1"/>
  <c r="F297" i="3"/>
  <c r="G298" i="3"/>
  <c r="G386" i="3" s="1"/>
  <c r="G22" i="3" s="1"/>
  <c r="G95" i="3" l="1"/>
  <c r="G16" i="3" s="1"/>
  <c r="F163" i="1"/>
  <c r="G164" i="1"/>
  <c r="G182" i="1" s="1"/>
  <c r="G19" i="1" s="1"/>
  <c r="F662" i="3"/>
  <c r="G663" i="3"/>
  <c r="F658" i="3"/>
  <c r="G659" i="3"/>
  <c r="G687" i="3" s="1"/>
  <c r="G30" i="3" s="1"/>
  <c r="F349" i="1"/>
  <c r="F23" i="1" s="1"/>
  <c r="F171" i="1"/>
  <c r="G172" i="1"/>
  <c r="F687" i="3"/>
  <c r="F30" i="3" s="1"/>
  <c r="F386" i="3"/>
  <c r="F22" i="3" s="1"/>
  <c r="F582" i="1"/>
  <c r="F30" i="1" s="1"/>
  <c r="G605" i="1"/>
  <c r="G31" i="1" s="1"/>
  <c r="G399" i="3"/>
  <c r="F398" i="3"/>
  <c r="G390" i="1"/>
  <c r="G24" i="1" s="1"/>
  <c r="B447" i="3"/>
  <c r="J451" i="3"/>
  <c r="O451" i="3" s="1"/>
  <c r="V451" i="3" s="1"/>
  <c r="W451" i="3" s="1"/>
  <c r="B451" i="3" s="1"/>
  <c r="J459" i="3"/>
  <c r="O459" i="3" s="1"/>
  <c r="V459" i="3" s="1"/>
  <c r="W459" i="3" s="1"/>
  <c r="B459" i="3" s="1"/>
  <c r="B402" i="3"/>
  <c r="K423" i="3"/>
  <c r="O423" i="3" s="1"/>
  <c r="V423" i="3" s="1"/>
  <c r="W426" i="3" s="1"/>
  <c r="B421" i="3" s="1"/>
  <c r="B692" i="3"/>
  <c r="J700" i="3"/>
  <c r="O700" i="3" s="1"/>
  <c r="V700" i="3" s="1"/>
  <c r="W700" i="3" s="1"/>
  <c r="B700" i="3" s="1"/>
  <c r="F390" i="1"/>
  <c r="F24" i="1" s="1"/>
  <c r="F182" i="1" l="1"/>
  <c r="F19" i="1" s="1"/>
  <c r="F38" i="1"/>
  <c r="G38" i="1"/>
  <c r="F39" i="1" s="1"/>
  <c r="F40" i="1" s="1"/>
  <c r="F41" i="1" s="1"/>
  <c r="G422" i="3"/>
  <c r="F421" i="3"/>
  <c r="G701" i="3"/>
  <c r="F700" i="3"/>
  <c r="G460" i="3"/>
  <c r="F459" i="3"/>
  <c r="F447" i="3"/>
  <c r="G448" i="3"/>
  <c r="G693" i="3"/>
  <c r="F692" i="3"/>
  <c r="F402" i="3"/>
  <c r="G403" i="3"/>
  <c r="F451" i="3"/>
  <c r="G452" i="3"/>
  <c r="G708" i="3" l="1"/>
  <c r="G31" i="3" s="1"/>
  <c r="F708" i="3"/>
  <c r="F31" i="3" s="1"/>
  <c r="G43" i="3"/>
  <c r="G441" i="3"/>
  <c r="G23" i="3" s="1"/>
  <c r="G482" i="3"/>
  <c r="G24" i="3" s="1"/>
  <c r="F441" i="3"/>
  <c r="F23" i="3" s="1"/>
  <c r="F43" i="3"/>
  <c r="F482" i="3"/>
  <c r="F24" i="3" s="1"/>
  <c r="F38" i="3" l="1"/>
  <c r="G38" i="3"/>
  <c r="F39" i="3" l="1"/>
  <c r="F40" i="3"/>
  <c r="F41" i="3" s="1"/>
</calcChain>
</file>

<file path=xl/sharedStrings.xml><?xml version="1.0" encoding="utf-8"?>
<sst xmlns="http://schemas.openxmlformats.org/spreadsheetml/2006/main" count="3145" uniqueCount="301">
  <si>
    <t>1.</t>
  </si>
  <si>
    <t>anyag:</t>
  </si>
  <si>
    <t>díj:</t>
  </si>
  <si>
    <t>m2</t>
  </si>
  <si>
    <t>3.</t>
  </si>
  <si>
    <t>4.</t>
  </si>
  <si>
    <t>5.</t>
  </si>
  <si>
    <t>6.</t>
  </si>
  <si>
    <t>7.</t>
  </si>
  <si>
    <t>m3</t>
  </si>
  <si>
    <t>db</t>
  </si>
  <si>
    <t>Síkalapozások</t>
  </si>
  <si>
    <t>2.</t>
  </si>
  <si>
    <t>kg</t>
  </si>
  <si>
    <t>Ép segédszerkezetek</t>
  </si>
  <si>
    <t>Helyszíni beton és vb szerkezetek</t>
  </si>
  <si>
    <t xml:space="preserve">Vb koszorú betonozása </t>
  </si>
  <si>
    <t>8.</t>
  </si>
  <si>
    <t>9.</t>
  </si>
  <si>
    <t>10.</t>
  </si>
  <si>
    <t>11.</t>
  </si>
  <si>
    <t>Betonacél szerelés d=8</t>
  </si>
  <si>
    <t>12.</t>
  </si>
  <si>
    <t>13.</t>
  </si>
  <si>
    <t>Előregyártott szerkezetek</t>
  </si>
  <si>
    <t>Falazott és egyéb kőműves szerkezetek</t>
  </si>
  <si>
    <t>Vakolatok</t>
  </si>
  <si>
    <t>Szigetelések</t>
  </si>
  <si>
    <t>PORMEX rapid kellősítés</t>
  </si>
  <si>
    <t>fm</t>
  </si>
  <si>
    <t>Tetőfedések</t>
  </si>
  <si>
    <t>Összesen:</t>
  </si>
  <si>
    <t>Föld és sziklamunka</t>
  </si>
  <si>
    <t>Építési segédszerkezetek</t>
  </si>
  <si>
    <t>Helyszíni beton és vasbeton szerkezetek</t>
  </si>
  <si>
    <t>Előregyártott beton és vasbeton szerkezetek</t>
  </si>
  <si>
    <t>Vakolatok, felületképzések</t>
  </si>
  <si>
    <t>Ácszerkezetek</t>
  </si>
  <si>
    <t>Épület bádogos szerkezetek</t>
  </si>
  <si>
    <t>Épület asztalos szerkezetek</t>
  </si>
  <si>
    <t>Építéselőkészítő munka</t>
  </si>
  <si>
    <t>Ö S S Z E S Í T Ő</t>
  </si>
  <si>
    <t>Épület burkolatok</t>
  </si>
  <si>
    <t>ANYAG+DÍJ</t>
  </si>
  <si>
    <t>ÉPÍTMÉNY BRUTTÓ KÖLTSÉGE ÖSSZESEN:</t>
  </si>
  <si>
    <t>Betonacél szerelés d=12</t>
  </si>
  <si>
    <t xml:space="preserve">Vb oszlop betonozása </t>
  </si>
  <si>
    <t xml:space="preserve">Vb gerenda betonozása </t>
  </si>
  <si>
    <t>Könnyű szerkezetek</t>
  </si>
  <si>
    <t>M É R E T K I M U T A T Á S</t>
  </si>
  <si>
    <t>Földmunka</t>
  </si>
  <si>
    <t>Humuszos termőréteg leszedése tereprendezés</t>
  </si>
  <si>
    <t>Sávalapok földkiemelése épület</t>
  </si>
  <si>
    <t>Feltöltések tömörítése</t>
  </si>
  <si>
    <t>Kavicsfeltöltés készítése épületen belül</t>
  </si>
  <si>
    <t>Kitűzés</t>
  </si>
  <si>
    <t xml:space="preserve">Beton sávalapok készítése </t>
  </si>
  <si>
    <t>Kiegészítő falzsaluzat készítése 20 cm szélességben</t>
  </si>
  <si>
    <t>levonás</t>
  </si>
  <si>
    <t>Homlokzati szinezés</t>
  </si>
  <si>
    <t>Talajnedvesség elleni szigetelés 1 rtg hegeszthető</t>
  </si>
  <si>
    <t xml:space="preserve"> bitumenes lemezből vízszintes felületen</t>
  </si>
  <si>
    <t>Oldalfalvakolat készítése tégla felületen</t>
  </si>
  <si>
    <t xml:space="preserve">Betonacél szerelés B 60-50 d=10 </t>
  </si>
  <si>
    <t>Koszorúzsaluzat készítése kétodali</t>
  </si>
  <si>
    <t>Vasbeton gerenda zsaluzás egyenes</t>
  </si>
  <si>
    <t>Betonacél szerelés d=14</t>
  </si>
  <si>
    <t>összesen:</t>
  </si>
  <si>
    <t>*</t>
  </si>
  <si>
    <t>oszlop</t>
  </si>
  <si>
    <t>koszorú</t>
  </si>
  <si>
    <t>gerenda</t>
  </si>
  <si>
    <t>levonás válaszfal</t>
  </si>
  <si>
    <t>+</t>
  </si>
  <si>
    <t>összesen</t>
  </si>
  <si>
    <t>Épület lakatos szerkezetek</t>
  </si>
  <si>
    <t>ÁFA 27%</t>
  </si>
  <si>
    <t>Vasalt aljzatbeton készítése földszint 12 cm vtg</t>
  </si>
  <si>
    <t>levonások külső</t>
  </si>
  <si>
    <t>levonások belső</t>
  </si>
  <si>
    <t>középfőfal</t>
  </si>
  <si>
    <t>Porotherm áthidalók elhelyezése válaszfalakban</t>
  </si>
  <si>
    <t>Válaszfal falazása Porotherm 10-es válaszfallapokból</t>
  </si>
  <si>
    <t>Kéményfej vakolás, színezés</t>
  </si>
  <si>
    <t>Kéményfalazó állvány készítése</t>
  </si>
  <si>
    <t>Pillér</t>
  </si>
  <si>
    <t>Betonacél szerelés B 60-50 d=8</t>
  </si>
  <si>
    <t>zsalukő</t>
  </si>
  <si>
    <t>Lábazat</t>
  </si>
  <si>
    <t>Technológiai szigetelés PE fóliával</t>
  </si>
  <si>
    <t>Peremszigetelés készítése</t>
  </si>
  <si>
    <t>Zsalukő kibetonozása lábazat</t>
  </si>
  <si>
    <t>ZS 30</t>
  </si>
  <si>
    <t>G1</t>
  </si>
  <si>
    <t>G2</t>
  </si>
  <si>
    <t>G3</t>
  </si>
  <si>
    <t>G4</t>
  </si>
  <si>
    <t>G5</t>
  </si>
  <si>
    <t>Lábazati falazat készítése zsalukőből ZS 30</t>
  </si>
  <si>
    <t>Homlokzati hőszigetelés készítése gerendákon</t>
  </si>
  <si>
    <t>Talajnedvesség elleni szig. 1 rtg hegeszthető bitumenes</t>
  </si>
  <si>
    <t>lemezből lábazaton függőleges felületen VILLAS E-G 4F/K</t>
  </si>
  <si>
    <t xml:space="preserve">lemezből lábazaton függőleges felületen </t>
  </si>
  <si>
    <t>P125</t>
  </si>
  <si>
    <t>Vasalt aljzatbeton készítése épület 12 cm vtg</t>
  </si>
  <si>
    <t>Betonacél háló elhelyezése átm. 8-15/15 épület</t>
  </si>
  <si>
    <t>P 100</t>
  </si>
  <si>
    <t>Lábazati falazat készítése zsalukőből ZS 30 épület</t>
  </si>
  <si>
    <t>Homlokzati hőszigetelés készítése függőle-</t>
  </si>
  <si>
    <t>Homlokzati kávák szigetelése</t>
  </si>
  <si>
    <t>Külső vb szerkezetek szigetelése 5cm XPS</t>
  </si>
  <si>
    <t>Vasbeton gerenda zsaluzás egyenes tagozatos</t>
  </si>
  <si>
    <t>Ácsszerkezetek</t>
  </si>
  <si>
    <t>( vízszintes vetület )</t>
  </si>
  <si>
    <t>Tetőlécezés cserépfedés alá</t>
  </si>
  <si>
    <t>/</t>
  </si>
  <si>
    <t>Ellenlécezés készítése</t>
  </si>
  <si>
    <t>Faanyag láng és gombamentesítése</t>
  </si>
  <si>
    <t>Tetőkibúvó ajtó beépítése</t>
  </si>
  <si>
    <t>Szelőzőcserép</t>
  </si>
  <si>
    <t>Ereszlezáró fésű v.szalag</t>
  </si>
  <si>
    <t>Hófogó kampók elhelyezése</t>
  </si>
  <si>
    <t>Bádogos szerekezetek</t>
  </si>
  <si>
    <t>Tetőfólia kivezető lemez függőereszcsatornába</t>
  </si>
  <si>
    <t xml:space="preserve">Ablapárkány készítése </t>
  </si>
  <si>
    <t>Épületburkolatok</t>
  </si>
  <si>
    <t>Műanyag élvédő beépítés</t>
  </si>
  <si>
    <t>Szilikonozás</t>
  </si>
  <si>
    <t>Kent vízszigetelés készítése</t>
  </si>
  <si>
    <t>Hajlaterősítő szalag kent szigeteléshez</t>
  </si>
  <si>
    <t>Burkolatváltó, vagy diletációs profil beépítés</t>
  </si>
  <si>
    <t>Burkolatváltó profil beépítés</t>
  </si>
  <si>
    <t>Épületasztalos szerkezetek</t>
  </si>
  <si>
    <t>Kúpcserepezés</t>
  </si>
  <si>
    <t>Száraz kúpelem beépítés</t>
  </si>
  <si>
    <t>Elosztó kúpcserép</t>
  </si>
  <si>
    <t xml:space="preserve">Kéményszegély készítés </t>
  </si>
  <si>
    <t>Hajlatbádogozás</t>
  </si>
  <si>
    <t>Könnyű ép. szerkezetek</t>
  </si>
  <si>
    <t>Impregnált lap felár</t>
  </si>
  <si>
    <t xml:space="preserve">Gipszkarton burkolat vízszintes felületen, fagerendák alsó síkján, </t>
  </si>
  <si>
    <t>Isover Uniroll hőszigetelés 20 cm vtg fagerendák között</t>
  </si>
  <si>
    <t>Isover Quattro hőszigetelés 10 cm vtg lécváz között</t>
  </si>
  <si>
    <t>Isover Vario KM Duplex párazáró fólia</t>
  </si>
  <si>
    <t>Festés mázolás</t>
  </si>
  <si>
    <t>Vakolt felületek glettelése</t>
  </si>
  <si>
    <t>Gipszkarton felületek glettelése</t>
  </si>
  <si>
    <t>Falfestés diszperziós festékkel fehér színben</t>
  </si>
  <si>
    <t>Falfestés diszperziós festékke fehér színben</t>
  </si>
  <si>
    <t>Látszó faszerkezetek lazúrozása</t>
  </si>
  <si>
    <t>Lambéria</t>
  </si>
  <si>
    <t>Víz-csatorna szerelés, szerelvényezés</t>
  </si>
  <si>
    <t xml:space="preserve">Az épület alapszerelése ötrétegű műanyag csövekkel </t>
  </si>
  <si>
    <t>történik. A lefolyó vezetékek KG anyagúak.</t>
  </si>
  <si>
    <t>Villanyszerelés</t>
  </si>
  <si>
    <t>Víz-csatorna szerelés</t>
  </si>
  <si>
    <t>Fűtés szerelés</t>
  </si>
  <si>
    <t>Gázszerelés</t>
  </si>
  <si>
    <t>Fűtésszerelés</t>
  </si>
  <si>
    <t>Fűtési alapvezetékek szerelése szabványos anyagokkal</t>
  </si>
  <si>
    <t>Gáz alapvezetékek szerelése szabványos anyagokkal</t>
  </si>
  <si>
    <t xml:space="preserve"> terhelésre méretezve.</t>
  </si>
  <si>
    <t xml:space="preserve">Villamos alapszerelés, szabványos anyagokkal, maximális </t>
  </si>
  <si>
    <t>………………….</t>
  </si>
  <si>
    <t>Durva vakolat készítése padlástérben</t>
  </si>
  <si>
    <t>Felső deszkázat fafödémen</t>
  </si>
  <si>
    <t>tető</t>
  </si>
  <si>
    <t>tetőléc</t>
  </si>
  <si>
    <t>ellenléc</t>
  </si>
  <si>
    <t>homlokd</t>
  </si>
  <si>
    <t>ereszd</t>
  </si>
  <si>
    <t>felsőd</t>
  </si>
  <si>
    <t>Tetőfóliázás Bramac Pro Plus</t>
  </si>
  <si>
    <t>Kezdő kúpcserép</t>
  </si>
  <si>
    <t>Fakro Lws Smart padláslétre 60x120</t>
  </si>
  <si>
    <t>Ráfalazás Pth áthidalókra kisméretű téglával</t>
  </si>
  <si>
    <t>P 125</t>
  </si>
  <si>
    <t>ges felületen 15 cm vtg hálózva glettelve</t>
  </si>
  <si>
    <t>15 cm vtg hálózva glettelve</t>
  </si>
  <si>
    <t>külső</t>
  </si>
  <si>
    <t>belső</t>
  </si>
  <si>
    <t>P150</t>
  </si>
  <si>
    <t>Tetőkibúvó ajtó beépítése Velux VLT</t>
  </si>
  <si>
    <t xml:space="preserve">elosztó lécvázzal Rigips RF1x1,25mm </t>
  </si>
  <si>
    <t>Homlokdeszka</t>
  </si>
  <si>
    <t>Felesleges föld elszállítása, vagy helyszíni deponálása</t>
  </si>
  <si>
    <t>15 cm vtg hálózva glettelve, függőleges</t>
  </si>
  <si>
    <t>cos30</t>
  </si>
  <si>
    <t>Porotherm áthidalók elhelyezése főfalakban A12</t>
  </si>
  <si>
    <t>Homlokzati hőszigetelés készítése vízszintes felületen</t>
  </si>
  <si>
    <t>OSB burkolat készítése gerendázat alsó síkján</t>
  </si>
  <si>
    <t>Tetőfedés készítése BRAMAC Római Protector</t>
  </si>
  <si>
    <t xml:space="preserve">elosztó lécvázzal Rigips RB1x1,25mm </t>
  </si>
  <si>
    <t>K Ö L T S É G V E T É S   K I Í R Á S</t>
  </si>
  <si>
    <t>17,2*2+10,1*2+2,1*2</t>
  </si>
  <si>
    <t>Felmenő falazat készítése Porotherm 30 N+F</t>
  </si>
  <si>
    <t>(0)*-1</t>
  </si>
  <si>
    <t>8,5+1,8+2,65+2,05+1,5+2,8+0,7*2+4,1+ 4,2*2+1,55*5</t>
  </si>
  <si>
    <t>5,7*2+2,1*4+2,7</t>
  </si>
  <si>
    <t>Kémény építés Schiedel SIH ABSOLUT 20</t>
  </si>
  <si>
    <t>Pillérfalazat 30x30 zsalukőből</t>
  </si>
  <si>
    <t>Kémény</t>
  </si>
  <si>
    <t xml:space="preserve">Pilléralapok földkiemelése </t>
  </si>
  <si>
    <t xml:space="preserve">Zúzottkő vagy daráltbeton ágyazat készítése </t>
  </si>
  <si>
    <t xml:space="preserve">Beton pilléralapok készítése </t>
  </si>
  <si>
    <t>17,2*2+10,7*2+2,1*2</t>
  </si>
  <si>
    <t>(2,1*3+1,2*4+0,9*7)*-1</t>
  </si>
  <si>
    <t xml:space="preserve">Aljzatbeton készítése  6 cm vtg </t>
  </si>
  <si>
    <t>Aljzatbeton készítése  6 cm vtg földszint</t>
  </si>
  <si>
    <t>7,56+9,45+2,2+9,45+2,2+7,56+3,1+4,2+4,2</t>
  </si>
  <si>
    <t>2,25+2,34+9,2+11,07+6+2,46+2,46+29,27+1,7+1,7+1,45+2,95+1,45</t>
  </si>
  <si>
    <t>Rögzítő szerelvény rácsos tetőszerkezet lefogatásához</t>
  </si>
  <si>
    <t>17,2*2+13*2</t>
  </si>
  <si>
    <t>(1,9*3)*-1</t>
  </si>
  <si>
    <t>P225</t>
  </si>
  <si>
    <t>1,0*4+1,5*2+2,25*1</t>
  </si>
  <si>
    <t>Gépészeti szerelvények elfalazása 5-ös Ytong</t>
  </si>
  <si>
    <t>1,3+1,0+0,9+1,0+1,1+2,1</t>
  </si>
  <si>
    <t>6,1+6,2+26,3+16,8+11,0+6,5+6,5+5,3+5,3+5,1+8,3+5,1</t>
  </si>
  <si>
    <t>11,0+13,2+6,4+13,2+6,4+11,0+7,1+8,2+8,2</t>
  </si>
  <si>
    <t>Kávavakolások belső + hálózás</t>
  </si>
  <si>
    <t>2,4*7+3,0*4+5,1*4+5,2+5,3+6,0+6,6*3</t>
  </si>
  <si>
    <t>17,5*2+11,0*2</t>
  </si>
  <si>
    <t>2,1*2</t>
  </si>
  <si>
    <t>10 cm vtg hálózva glettelve, vízszintes</t>
  </si>
  <si>
    <t>12 cm vtg hálózva glettelve xps</t>
  </si>
  <si>
    <t>17,5*2+11,0*2+2,1*2</t>
  </si>
  <si>
    <t>1,8*4+0,9*4+1+1,1</t>
  </si>
  <si>
    <t>Lábazatiati vékonyvakolat készítése</t>
  </si>
  <si>
    <t>gerenda vízszintes</t>
  </si>
  <si>
    <t xml:space="preserve"> vízszintes</t>
  </si>
  <si>
    <t>(0,4+0,4)*2*2</t>
  </si>
  <si>
    <t>(0,4+0,4)*2*1,0</t>
  </si>
  <si>
    <t>Fa tetőszerkezet készítése szeglemezes Gang-Nail tartóból</t>
  </si>
  <si>
    <t>Ereszdeszdeszkázat, lambéria burkolat készítése</t>
  </si>
  <si>
    <t>Gyalult szerkezetű épületváz (terasz)</t>
  </si>
  <si>
    <t>Tetőfedés készítése Azzuro Prémium cseréppel</t>
  </si>
  <si>
    <t>? színben</t>
  </si>
  <si>
    <t>18,5*2+14,4*2</t>
  </si>
  <si>
    <t>Függőereszcsatorna szerelése Horg. acél. 33 kit. szél.</t>
  </si>
  <si>
    <t>Lefolyócsatorna szerelés horganyzott acél</t>
  </si>
  <si>
    <t>18,5*2+14,4*2+0,15*4</t>
  </si>
  <si>
    <t>Faszerkezetű bejárati ajtó  180x240 felülvilágítóval</t>
  </si>
  <si>
    <t>Faszerkezetű bejárati ajtó  90x210</t>
  </si>
  <si>
    <t>Faszerkezetű bejárati ajtó  100x210</t>
  </si>
  <si>
    <t>Faszerkezetű bejárati ajtó  110x210</t>
  </si>
  <si>
    <t>Faszerkezetű bejárati ajtó  180x210</t>
  </si>
  <si>
    <t>Faszerkezetű ablak  60x60</t>
  </si>
  <si>
    <t>Faszerkezetű ablak  90x60</t>
  </si>
  <si>
    <t xml:space="preserve">Faablapárkány készítése </t>
  </si>
  <si>
    <t>Porta System belső ajtó utólag szerelhető 75x210</t>
  </si>
  <si>
    <t>Porta System belső ajtó utólag szerelhető 90x210</t>
  </si>
  <si>
    <t>10.,</t>
  </si>
  <si>
    <t>Austrotherm hőszig. aljzatban AT-N 100 10 cm vtg. (2x5cm)</t>
  </si>
  <si>
    <t>Ragasztott homlokzati Feldhaus klinkerburkolat készítése</t>
  </si>
  <si>
    <t>(0,75*10+0,9*8)*-1</t>
  </si>
  <si>
    <t>Homlokzati kávák szigetelése 5cm vtg. XPS</t>
  </si>
  <si>
    <t>gyalult</t>
  </si>
  <si>
    <t>faváz</t>
  </si>
  <si>
    <t>PTH áthidaló</t>
  </si>
  <si>
    <t>Rögzítő szerelvény fa oszlop lefogatásához</t>
  </si>
  <si>
    <t>8,1+4</t>
  </si>
  <si>
    <t>7,35*4+6,36*2</t>
  </si>
  <si>
    <t>6,32*2</t>
  </si>
  <si>
    <t>7,56+9,45+2,2+9,45+2,2+3,1+4,2+4,2</t>
  </si>
  <si>
    <t>Aljzatburkolat készítése 30x30 gres lapokból</t>
  </si>
  <si>
    <t>Aljzatburkolat készítése csúszásmentes gres lapokból</t>
  </si>
  <si>
    <t xml:space="preserve">Aljzatburkolat készítése mázas kerámia lapokból </t>
  </si>
  <si>
    <t>2,34+9,2+11,07+2,46+1,7+1,7+1,45+2,95+ 1,45</t>
  </si>
  <si>
    <t>2,25+6+2,46</t>
  </si>
  <si>
    <t>Lábazatburkolat készítés egyenes greslapból vágva</t>
  </si>
  <si>
    <t>6,2+6,5+5,3+5,3+5,1+8,3+5,1</t>
  </si>
  <si>
    <t>6,1+26,3+11,0+6,5</t>
  </si>
  <si>
    <t>6,4+6,4+8,2</t>
  </si>
  <si>
    <t>11,0+13,2+13,2+11,0+7,1+8,2</t>
  </si>
  <si>
    <t>0,75*13+0,9*4+1,1</t>
  </si>
  <si>
    <t>0,75*7+0,9*12+1,8*4+0,9*4+1</t>
  </si>
  <si>
    <t xml:space="preserve">Oldalfalburkolat készítése </t>
  </si>
  <si>
    <t>Oldalfalburkolat készítése</t>
  </si>
  <si>
    <t>Oldalfalburkolat készítése söntés</t>
  </si>
  <si>
    <t>7,56+11,0*2+11,07+16,8*2</t>
  </si>
  <si>
    <t>11,0+16,8+4*2+8*2</t>
  </si>
  <si>
    <t>0,75*10+0,9*8+5,2</t>
  </si>
  <si>
    <t>Látszó faszerkezetek gyalulása</t>
  </si>
  <si>
    <t>MITE</t>
  </si>
  <si>
    <t>Mosonmagyaróvár</t>
  </si>
  <si>
    <t>Mosonmagyaróvár, Bauer R. u.39. hrsz.: 4664/5 kiszolgáló épület építési munkákról</t>
  </si>
  <si>
    <t>Mosonmagyaróvár, 2018. január 14.</t>
  </si>
  <si>
    <t>Csapadékvíz szikkastó</t>
  </si>
  <si>
    <t>Csapadékvíz szikkastó éptése beton kútgyűrűkből, műanyag bekötőcsövekkel, földmunkávl</t>
  </si>
  <si>
    <t>0,8*2+0,6*2</t>
  </si>
  <si>
    <t>0,6*5+1,2*6+2,1*18+8</t>
  </si>
  <si>
    <t>Gyalult szerkezetű épületváz terasz ( vízszintes vetület )</t>
  </si>
  <si>
    <t>Műanyagszerkezetű bejárati ajtó  180x240 felülvilágítóval</t>
  </si>
  <si>
    <t>Műanyagszerkezetű bejárati ajtó  90x210</t>
  </si>
  <si>
    <t>Műanyagszerkezetű bejárati ajtó  100x210</t>
  </si>
  <si>
    <t>Műanyagszerkezetű bejárati ajtó  110x210</t>
  </si>
  <si>
    <t>Műanyagszerkezetű bejárati ajtó  180x210</t>
  </si>
  <si>
    <t>Műanyagszerkezetű ablak  60x60</t>
  </si>
  <si>
    <t>Műanyagszerkezetű ablak  90x60</t>
  </si>
  <si>
    <t xml:space="preserve">Műanyagablapárkány készítése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</si>
</sst>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Ft&quot;;[Red]\-#,##0\ &quot;Ft&quot;"/>
    <numFmt numFmtId="164" formatCode="#,##0\ &quot;Ft&quot;"/>
    <numFmt numFmtId="165" formatCode="0.0"/>
    <numFmt numFmtId="166" formatCode="0.00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2">
    <xf numFmtId="0" fontId="0" fillId="0" borderId="0" xfId="0"/>
    <xf numFmtId="0" fontId="0" fillId="0" borderId="0" xfId="0"/>
    <xf numFmtId="0" fontId="0" fillId="0" borderId="0" xfId="0"/>
    <xf numFmtId="0" fontId="3" fillId="0" borderId="0" xfId="5" applyFont="1"/>
    <xf numFmtId="0" fontId="3" fillId="0" borderId="0" xfId="5" applyFont="1" applyAlignment="1">
      <alignment horizontal="left"/>
    </xf>
    <xf numFmtId="0" fontId="3" fillId="0" borderId="0" xfId="5" applyFont="1" applyAlignment="1">
      <alignment horizontal="right"/>
    </xf>
    <xf numFmtId="166" fontId="3" fillId="0" borderId="0" xfId="5" applyNumberFormat="1" applyFont="1" applyAlignment="1">
      <alignment horizontal="left"/>
    </xf>
    <xf numFmtId="0" fontId="3" fillId="0" borderId="0" xfId="2" applyFont="1"/>
    <xf numFmtId="164" fontId="3" fillId="0" borderId="0" xfId="2" applyNumberFormat="1" applyFont="1"/>
    <xf numFmtId="0" fontId="3" fillId="0" borderId="0" xfId="3" applyFont="1"/>
    <xf numFmtId="0" fontId="3" fillId="0" borderId="0" xfId="5" applyFont="1" applyAlignment="1">
      <alignment horizontal="left" vertical="center"/>
    </xf>
    <xf numFmtId="0" fontId="4" fillId="0" borderId="0" xfId="2" applyFont="1"/>
    <xf numFmtId="0" fontId="3" fillId="0" borderId="0" xfId="4" applyFont="1" applyAlignment="1">
      <alignment horizontal="left"/>
    </xf>
    <xf numFmtId="0" fontId="3" fillId="0" borderId="0" xfId="4" applyFont="1"/>
    <xf numFmtId="0" fontId="3" fillId="0" borderId="0" xfId="5" applyFont="1" applyFill="1" applyAlignment="1">
      <alignment horizontal="left"/>
    </xf>
    <xf numFmtId="0" fontId="3" fillId="0" borderId="0" xfId="0" applyFont="1" applyAlignment="1">
      <alignment horizontal="right"/>
    </xf>
    <xf numFmtId="164" fontId="4" fillId="0" borderId="0" xfId="2" applyNumberFormat="1" applyFont="1"/>
    <xf numFmtId="2" fontId="12" fillId="0" borderId="0" xfId="0" applyNumberFormat="1" applyFont="1"/>
    <xf numFmtId="164" fontId="12" fillId="0" borderId="0" xfId="0" applyNumberFormat="1" applyFont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0" fontId="0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Font="1"/>
    <xf numFmtId="0" fontId="0" fillId="0" borderId="0" xfId="0" applyFont="1"/>
    <xf numFmtId="0" fontId="12" fillId="0" borderId="0" xfId="0" applyFont="1" applyAlignment="1"/>
    <xf numFmtId="0" fontId="0" fillId="0" borderId="0" xfId="0"/>
    <xf numFmtId="0" fontId="0" fillId="0" borderId="0" xfId="0" applyFont="1"/>
    <xf numFmtId="165" fontId="4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165" fontId="8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12" fillId="0" borderId="0" xfId="0" applyNumberFormat="1" applyFont="1" applyAlignment="1"/>
    <xf numFmtId="165" fontId="6" fillId="0" borderId="0" xfId="0" applyNumberFormat="1" applyFont="1"/>
    <xf numFmtId="164" fontId="6" fillId="0" borderId="0" xfId="0" applyNumberFormat="1" applyFont="1"/>
    <xf numFmtId="165" fontId="12" fillId="0" borderId="0" xfId="0" applyNumberFormat="1" applyFont="1" applyFill="1"/>
    <xf numFmtId="0" fontId="3" fillId="0" borderId="0" xfId="3" applyFont="1" applyAlignment="1">
      <alignment horizontal="left"/>
    </xf>
    <xf numFmtId="165" fontId="3" fillId="0" borderId="0" xfId="3" applyNumberFormat="1" applyFont="1"/>
    <xf numFmtId="165" fontId="7" fillId="0" borderId="0" xfId="0" applyNumberFormat="1" applyFont="1"/>
    <xf numFmtId="165" fontId="3" fillId="0" borderId="0" xfId="4" applyNumberFormat="1" applyFont="1"/>
    <xf numFmtId="165" fontId="12" fillId="0" borderId="0" xfId="0" applyNumberFormat="1" applyFont="1" applyAlignment="1">
      <alignment horizontal="right"/>
    </xf>
    <xf numFmtId="165" fontId="3" fillId="0" borderId="0" xfId="5" applyNumberFormat="1" applyFont="1"/>
    <xf numFmtId="0" fontId="4" fillId="0" borderId="0" xfId="0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8" fillId="0" borderId="0" xfId="0" applyNumberFormat="1" applyFont="1" applyAlignment="1">
      <alignment horizontal="left"/>
    </xf>
    <xf numFmtId="2" fontId="1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left"/>
    </xf>
    <xf numFmtId="2" fontId="6" fillId="0" borderId="0" xfId="0" applyNumberFormat="1" applyFont="1"/>
    <xf numFmtId="0" fontId="7" fillId="0" borderId="0" xfId="0" applyFont="1" applyAlignment="1">
      <alignment horizontal="left"/>
    </xf>
    <xf numFmtId="0" fontId="3" fillId="0" borderId="0" xfId="1" applyFont="1" applyAlignment="1">
      <alignment horizontal="left"/>
    </xf>
    <xf numFmtId="2" fontId="12" fillId="2" borderId="0" xfId="0" applyNumberFormat="1" applyFont="1" applyFill="1"/>
    <xf numFmtId="2" fontId="12" fillId="0" borderId="0" xfId="0" applyNumberFormat="1" applyFont="1" applyFill="1"/>
    <xf numFmtId="2" fontId="12" fillId="0" borderId="0" xfId="0" applyNumberFormat="1" applyFont="1" applyAlignment="1">
      <alignment horizontal="left"/>
    </xf>
    <xf numFmtId="2" fontId="7" fillId="0" borderId="0" xfId="0" applyNumberFormat="1" applyFont="1"/>
    <xf numFmtId="2" fontId="3" fillId="0" borderId="0" xfId="5" applyNumberFormat="1" applyFont="1"/>
    <xf numFmtId="0" fontId="12" fillId="0" borderId="0" xfId="0" applyFont="1" applyAlignment="1">
      <alignment horizontal="right"/>
    </xf>
    <xf numFmtId="49" fontId="12" fillId="0" borderId="0" xfId="0" applyNumberFormat="1" applyFont="1" applyAlignment="1">
      <alignment horizontal="left"/>
    </xf>
    <xf numFmtId="2" fontId="6" fillId="2" borderId="0" xfId="0" applyNumberFormat="1" applyFont="1" applyFill="1"/>
    <xf numFmtId="2" fontId="6" fillId="0" borderId="0" xfId="0" applyNumberFormat="1" applyFont="1" applyFill="1"/>
    <xf numFmtId="165" fontId="3" fillId="0" borderId="0" xfId="1" applyNumberFormat="1" applyFont="1"/>
    <xf numFmtId="0" fontId="12" fillId="0" borderId="0" xfId="0" applyFont="1" applyAlignment="1">
      <alignment horizontal="left"/>
    </xf>
    <xf numFmtId="0" fontId="12" fillId="0" borderId="0" xfId="0" applyFont="1"/>
    <xf numFmtId="165" fontId="12" fillId="0" borderId="0" xfId="0" applyNumberFormat="1" applyFont="1"/>
    <xf numFmtId="165" fontId="3" fillId="0" borderId="0" xfId="5" applyNumberFormat="1" applyFont="1" applyAlignment="1">
      <alignment horizontal="left"/>
    </xf>
    <xf numFmtId="0" fontId="12" fillId="0" borderId="0" xfId="0" applyFont="1"/>
    <xf numFmtId="165" fontId="12" fillId="0" borderId="0" xfId="0" applyNumberFormat="1" applyFont="1"/>
    <xf numFmtId="0" fontId="12" fillId="0" borderId="0" xfId="0" applyFont="1" applyAlignment="1">
      <alignment horizontal="left"/>
    </xf>
    <xf numFmtId="165" fontId="4" fillId="0" borderId="0" xfId="0" applyNumberFormat="1" applyFont="1"/>
    <xf numFmtId="0" fontId="8" fillId="0" borderId="0" xfId="0" applyFont="1"/>
    <xf numFmtId="0" fontId="4" fillId="0" borderId="0" xfId="0" applyFont="1"/>
    <xf numFmtId="0" fontId="12" fillId="0" borderId="0" xfId="0" applyFont="1" applyAlignment="1">
      <alignment horizontal="left" wrapText="1"/>
    </xf>
    <xf numFmtId="165" fontId="4" fillId="0" borderId="0" xfId="4" applyNumberFormat="1" applyFont="1"/>
    <xf numFmtId="0" fontId="4" fillId="0" borderId="0" xfId="4" applyFont="1"/>
    <xf numFmtId="0" fontId="4" fillId="0" borderId="0" xfId="4" applyFont="1" applyAlignment="1">
      <alignment horizontal="left"/>
    </xf>
    <xf numFmtId="165" fontId="4" fillId="0" borderId="0" xfId="5" applyNumberFormat="1" applyFont="1"/>
    <xf numFmtId="0" fontId="4" fillId="0" borderId="0" xfId="5" applyFont="1"/>
    <xf numFmtId="0" fontId="4" fillId="0" borderId="0" xfId="5" applyFont="1" applyAlignment="1">
      <alignment horizontal="left"/>
    </xf>
    <xf numFmtId="166" fontId="4" fillId="0" borderId="0" xfId="5" applyNumberFormat="1" applyFont="1" applyAlignment="1">
      <alignment horizontal="left"/>
    </xf>
    <xf numFmtId="2" fontId="12" fillId="0" borderId="0" xfId="0" applyNumberFormat="1" applyFont="1" applyAlignment="1">
      <alignment horizontal="left"/>
    </xf>
    <xf numFmtId="0" fontId="3" fillId="0" borderId="0" xfId="2" applyFont="1" applyAlignment="1">
      <alignment horizontal="center"/>
    </xf>
    <xf numFmtId="0" fontId="12" fillId="0" borderId="0" xfId="0" applyFont="1" applyAlignment="1">
      <alignment horizontal="center"/>
    </xf>
    <xf numFmtId="2" fontId="0" fillId="0" borderId="0" xfId="0" applyNumberFormat="1" applyFont="1"/>
    <xf numFmtId="2" fontId="3" fillId="0" borderId="0" xfId="2" applyNumberFormat="1" applyFont="1"/>
    <xf numFmtId="0" fontId="12" fillId="0" borderId="0" xfId="0" applyFont="1" applyAlignment="1">
      <alignment horizontal="left"/>
    </xf>
    <xf numFmtId="0" fontId="12" fillId="0" borderId="0" xfId="0" applyFont="1"/>
    <xf numFmtId="0" fontId="12" fillId="3" borderId="0" xfId="0" applyFont="1" applyFill="1"/>
    <xf numFmtId="0" fontId="7" fillId="3" borderId="0" xfId="0" applyFont="1" applyFill="1"/>
    <xf numFmtId="2" fontId="12" fillId="4" borderId="0" xfId="0" applyNumberFormat="1" applyFont="1" applyFill="1"/>
    <xf numFmtId="0" fontId="3" fillId="0" borderId="0" xfId="5" applyFont="1" applyFill="1"/>
    <xf numFmtId="0" fontId="6" fillId="0" borderId="0" xfId="0" applyFont="1" applyAlignment="1">
      <alignment horizontal="center"/>
    </xf>
    <xf numFmtId="0" fontId="1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/>
    <xf numFmtId="0" fontId="3" fillId="0" borderId="0" xfId="3" applyFont="1" applyFill="1"/>
    <xf numFmtId="0" fontId="3" fillId="0" borderId="0" xfId="4" applyFont="1" applyFill="1"/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2" fontId="12" fillId="0" borderId="0" xfId="0" applyNumberFormat="1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2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165" fontId="12" fillId="0" borderId="0" xfId="0" applyNumberFormat="1" applyFont="1"/>
    <xf numFmtId="1" fontId="12" fillId="0" borderId="0" xfId="0" applyNumberFormat="1" applyFont="1"/>
    <xf numFmtId="0" fontId="12" fillId="5" borderId="0" xfId="0" applyFont="1" applyFill="1"/>
    <xf numFmtId="0" fontId="3" fillId="5" borderId="0" xfId="3" applyFont="1" applyFill="1"/>
    <xf numFmtId="0" fontId="12" fillId="0" borderId="0" xfId="0" applyFont="1" applyFill="1" applyAlignment="1">
      <alignment horizontal="left"/>
    </xf>
    <xf numFmtId="0" fontId="0" fillId="0" borderId="0" xfId="0" applyFont="1" applyFill="1"/>
    <xf numFmtId="0" fontId="3" fillId="0" borderId="0" xfId="2" applyFont="1" applyFill="1"/>
    <xf numFmtId="164" fontId="3" fillId="0" borderId="0" xfId="2" applyNumberFormat="1" applyFont="1" applyFill="1"/>
    <xf numFmtId="164" fontId="12" fillId="0" borderId="0" xfId="0" applyNumberFormat="1" applyFont="1" applyFill="1"/>
    <xf numFmtId="0" fontId="12" fillId="0" borderId="0" xfId="0" applyFont="1"/>
    <xf numFmtId="0" fontId="12" fillId="0" borderId="0" xfId="0" applyFont="1" applyAlignment="1">
      <alignment horizontal="left"/>
    </xf>
    <xf numFmtId="165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/>
    </xf>
    <xf numFmtId="165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/>
    </xf>
    <xf numFmtId="165" fontId="12" fillId="0" borderId="0" xfId="0" applyNumberFormat="1" applyFont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2" fontId="12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left"/>
    </xf>
    <xf numFmtId="165" fontId="12" fillId="0" borderId="0" xfId="0" applyNumberFormat="1" applyFont="1" applyFill="1"/>
    <xf numFmtId="165" fontId="12" fillId="0" borderId="0" xfId="0" applyNumberFormat="1" applyFont="1"/>
    <xf numFmtId="0" fontId="3" fillId="0" borderId="0" xfId="5" applyFont="1" applyAlignment="1"/>
    <xf numFmtId="0" fontId="12" fillId="0" borderId="0" xfId="0" applyFont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2" fontId="12" fillId="0" borderId="0" xfId="0" applyNumberFormat="1" applyFont="1" applyAlignment="1">
      <alignment horizontal="left"/>
    </xf>
    <xf numFmtId="165" fontId="12" fillId="0" borderId="0" xfId="0" applyNumberFormat="1" applyFont="1" applyFill="1"/>
    <xf numFmtId="165" fontId="12" fillId="0" borderId="0" xfId="0" applyNumberFormat="1" applyFont="1"/>
    <xf numFmtId="0" fontId="3" fillId="5" borderId="0" xfId="4" applyFont="1" applyFill="1"/>
    <xf numFmtId="0" fontId="3" fillId="5" borderId="0" xfId="5" applyFont="1" applyFill="1"/>
    <xf numFmtId="0" fontId="12" fillId="0" borderId="0" xfId="0" applyFont="1"/>
    <xf numFmtId="0" fontId="12" fillId="0" borderId="0" xfId="0" applyFont="1" applyAlignment="1">
      <alignment horizontal="left" wrapText="1"/>
    </xf>
    <xf numFmtId="0" fontId="12" fillId="0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5" fontId="12" fillId="0" borderId="0" xfId="0" applyNumberFormat="1" applyFont="1"/>
    <xf numFmtId="165" fontId="12" fillId="0" borderId="0" xfId="0" applyNumberFormat="1" applyFont="1" applyFill="1"/>
    <xf numFmtId="0" fontId="12" fillId="0" borderId="0" xfId="0" applyFont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5" fontId="12" fillId="0" borderId="0" xfId="0" applyNumberFormat="1" applyFont="1"/>
    <xf numFmtId="1" fontId="12" fillId="4" borderId="0" xfId="0" applyNumberFormat="1" applyFont="1" applyFill="1"/>
    <xf numFmtId="0" fontId="12" fillId="0" borderId="0" xfId="0" applyFont="1" applyAlignment="1">
      <alignment horizontal="center"/>
    </xf>
    <xf numFmtId="165" fontId="12" fillId="0" borderId="0" xfId="0" applyNumberFormat="1" applyFont="1" applyFill="1"/>
    <xf numFmtId="0" fontId="12" fillId="0" borderId="0" xfId="0" applyFont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165" fontId="12" fillId="0" borderId="0" xfId="0" applyNumberFormat="1" applyFont="1"/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left"/>
    </xf>
    <xf numFmtId="0" fontId="12" fillId="0" borderId="0" xfId="0" applyFont="1" applyFill="1" applyAlignment="1">
      <alignment horizontal="center"/>
    </xf>
    <xf numFmtId="165" fontId="12" fillId="0" borderId="0" xfId="0" applyNumberFormat="1" applyFont="1"/>
    <xf numFmtId="165" fontId="12" fillId="0" borderId="0" xfId="0" applyNumberFormat="1" applyFont="1" applyFill="1"/>
    <xf numFmtId="2" fontId="12" fillId="0" borderId="0" xfId="0" applyNumberFormat="1" applyFont="1" applyAlignment="1"/>
    <xf numFmtId="0" fontId="12" fillId="0" borderId="0" xfId="0" applyFont="1"/>
    <xf numFmtId="0" fontId="12" fillId="0" borderId="0" xfId="0" applyFont="1" applyAlignment="1">
      <alignment horizontal="left"/>
    </xf>
    <xf numFmtId="165" fontId="12" fillId="0" borderId="0" xfId="0" applyNumberFormat="1" applyFont="1"/>
    <xf numFmtId="0" fontId="15" fillId="0" borderId="0" xfId="0" applyFont="1"/>
    <xf numFmtId="2" fontId="3" fillId="0" borderId="0" xfId="5" applyNumberFormat="1" applyFont="1" applyAlignment="1">
      <alignment horizontal="left"/>
    </xf>
    <xf numFmtId="1" fontId="12" fillId="0" borderId="0" xfId="0" applyNumberFormat="1" applyFont="1" applyAlignment="1">
      <alignment horizontal="right"/>
    </xf>
    <xf numFmtId="1" fontId="12" fillId="2" borderId="0" xfId="0" applyNumberFormat="1" applyFont="1" applyFill="1"/>
    <xf numFmtId="165" fontId="4" fillId="0" borderId="0" xfId="5" applyNumberFormat="1" applyFont="1" applyFill="1"/>
    <xf numFmtId="164" fontId="4" fillId="0" borderId="0" xfId="2" applyNumberFormat="1" applyFont="1" applyFill="1"/>
    <xf numFmtId="164" fontId="7" fillId="0" borderId="0" xfId="0" applyNumberFormat="1" applyFont="1" applyFill="1"/>
    <xf numFmtId="0" fontId="4" fillId="0" borderId="0" xfId="5" applyFont="1" applyFill="1"/>
    <xf numFmtId="2" fontId="12" fillId="0" borderId="0" xfId="0" applyNumberFormat="1" applyFont="1" applyFill="1" applyAlignment="1">
      <alignment horizontal="right"/>
    </xf>
    <xf numFmtId="166" fontId="12" fillId="0" borderId="0" xfId="0" applyNumberFormat="1" applyFont="1" applyFill="1" applyAlignment="1">
      <alignment horizontal="left"/>
    </xf>
    <xf numFmtId="0" fontId="12" fillId="0" borderId="0" xfId="0" applyFont="1" applyFill="1" applyAlignment="1"/>
    <xf numFmtId="0" fontId="12" fillId="0" borderId="0" xfId="0" applyFont="1" applyFill="1" applyAlignment="1">
      <alignment horizontal="left" wrapText="1"/>
    </xf>
    <xf numFmtId="165" fontId="7" fillId="0" borderId="0" xfId="0" applyNumberFormat="1" applyFont="1" applyFill="1"/>
    <xf numFmtId="6" fontId="4" fillId="0" borderId="0" xfId="0" applyNumberFormat="1" applyFont="1" applyFill="1"/>
    <xf numFmtId="165" fontId="4" fillId="0" borderId="0" xfId="0" applyNumberFormat="1" applyFont="1" applyFill="1"/>
    <xf numFmtId="0" fontId="4" fillId="0" borderId="0" xfId="0" applyFont="1" applyFill="1"/>
    <xf numFmtId="2" fontId="12" fillId="0" borderId="0" xfId="0" applyNumberFormat="1" applyFont="1" applyFill="1" applyAlignment="1">
      <alignment horizontal="left" wrapText="1"/>
    </xf>
    <xf numFmtId="0" fontId="15" fillId="0" borderId="0" xfId="0" applyFont="1" applyFill="1"/>
    <xf numFmtId="2" fontId="3" fillId="0" borderId="0" xfId="5" applyNumberFormat="1" applyFont="1" applyFill="1" applyAlignment="1">
      <alignment horizontal="left"/>
    </xf>
    <xf numFmtId="0" fontId="0" fillId="0" borderId="0" xfId="0" applyFill="1"/>
    <xf numFmtId="0" fontId="13" fillId="0" borderId="0" xfId="0" applyFont="1" applyFill="1"/>
    <xf numFmtId="165" fontId="12" fillId="0" borderId="0" xfId="0" applyNumberFormat="1" applyFont="1" applyFill="1" applyAlignment="1">
      <alignment horizontal="left"/>
    </xf>
    <xf numFmtId="2" fontId="3" fillId="0" borderId="0" xfId="5" applyNumberFormat="1" applyFont="1" applyFill="1" applyAlignment="1">
      <alignment horizontal="left" wrapText="1"/>
    </xf>
    <xf numFmtId="0" fontId="3" fillId="0" borderId="0" xfId="5" applyFont="1" applyFill="1" applyAlignment="1">
      <alignment horizontal="left" wrapText="1"/>
    </xf>
    <xf numFmtId="0" fontId="4" fillId="0" borderId="0" xfId="2" applyFont="1" applyFill="1"/>
    <xf numFmtId="165" fontId="3" fillId="0" borderId="0" xfId="5" applyNumberFormat="1" applyFont="1" applyFill="1"/>
    <xf numFmtId="0" fontId="3" fillId="0" borderId="0" xfId="3" applyFont="1" applyAlignment="1"/>
    <xf numFmtId="0" fontId="6" fillId="3" borderId="0" xfId="0" applyFont="1" applyFill="1"/>
    <xf numFmtId="6" fontId="7" fillId="0" borderId="0" xfId="0" applyNumberFormat="1" applyFont="1"/>
    <xf numFmtId="165" fontId="2" fillId="0" borderId="0" xfId="0" applyNumberFormat="1" applyFont="1"/>
    <xf numFmtId="0" fontId="2" fillId="0" borderId="0" xfId="0" applyFont="1"/>
    <xf numFmtId="165" fontId="16" fillId="0" borderId="0" xfId="0" applyNumberFormat="1" applyFont="1"/>
    <xf numFmtId="165" fontId="12" fillId="0" borderId="0" xfId="0" applyNumberFormat="1" applyFont="1"/>
    <xf numFmtId="165" fontId="10" fillId="0" borderId="0" xfId="0" applyNumberFormat="1" applyFont="1"/>
    <xf numFmtId="0" fontId="9" fillId="0" borderId="0" xfId="0" applyFont="1"/>
    <xf numFmtId="0" fontId="11" fillId="0" borderId="0" xfId="5" applyFont="1"/>
    <xf numFmtId="0" fontId="11" fillId="0" borderId="0" xfId="2" applyFont="1"/>
    <xf numFmtId="164" fontId="11" fillId="0" borderId="0" xfId="2" applyNumberFormat="1" applyFont="1"/>
    <xf numFmtId="0" fontId="2" fillId="0" borderId="0" xfId="2" applyFont="1"/>
    <xf numFmtId="164" fontId="2" fillId="0" borderId="0" xfId="2" applyNumberFormat="1" applyFont="1"/>
    <xf numFmtId="0" fontId="2" fillId="0" borderId="0" xfId="5" applyFont="1"/>
    <xf numFmtId="0" fontId="5" fillId="0" borderId="0" xfId="0" applyFont="1"/>
    <xf numFmtId="164" fontId="5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wrapText="1"/>
    </xf>
    <xf numFmtId="165" fontId="12" fillId="0" borderId="0" xfId="0" applyNumberFormat="1" applyFont="1"/>
    <xf numFmtId="0" fontId="12" fillId="0" borderId="0" xfId="0" applyFont="1"/>
    <xf numFmtId="0" fontId="12" fillId="0" borderId="0" xfId="0" applyFont="1" applyFill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2" fontId="12" fillId="0" borderId="0" xfId="0" applyNumberFormat="1" applyFont="1" applyFill="1" applyAlignment="1">
      <alignment horizontal="left" wrapText="1"/>
    </xf>
    <xf numFmtId="165" fontId="12" fillId="0" borderId="0" xfId="0" applyNumberFormat="1" applyFont="1" applyFill="1"/>
    <xf numFmtId="165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/>
    <xf numFmtId="0" fontId="12" fillId="0" borderId="0" xfId="0" applyFont="1" applyAlignment="1">
      <alignment horizontal="left"/>
    </xf>
    <xf numFmtId="165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5" fontId="12" fillId="0" borderId="0" xfId="0" applyNumberFormat="1" applyFont="1" applyFill="1"/>
    <xf numFmtId="165" fontId="12" fillId="0" borderId="0" xfId="0" applyNumberFormat="1" applyFont="1"/>
    <xf numFmtId="0" fontId="12" fillId="0" borderId="0" xfId="0" applyFont="1" applyFill="1"/>
    <xf numFmtId="0" fontId="12" fillId="0" borderId="0" xfId="0" applyFont="1"/>
    <xf numFmtId="165" fontId="12" fillId="0" borderId="0" xfId="0" applyNumberFormat="1" applyFont="1" applyFill="1"/>
    <xf numFmtId="0" fontId="12" fillId="0" borderId="0" xfId="0" applyFont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2" fontId="12" fillId="0" borderId="0" xfId="0" applyNumberFormat="1" applyFont="1" applyAlignment="1">
      <alignment horizontal="left"/>
    </xf>
    <xf numFmtId="0" fontId="12" fillId="0" borderId="0" xfId="0" applyFont="1" applyAlignment="1">
      <alignment wrapText="1"/>
    </xf>
    <xf numFmtId="165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5" fontId="12" fillId="0" borderId="0" xfId="0" applyNumberFormat="1" applyFont="1"/>
    <xf numFmtId="0" fontId="12" fillId="0" borderId="0" xfId="0" applyFont="1"/>
    <xf numFmtId="0" fontId="12" fillId="0" borderId="0" xfId="0" applyFont="1" applyFill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165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165" fontId="12" fillId="0" borderId="0" xfId="0" applyNumberFormat="1" applyFont="1"/>
    <xf numFmtId="0" fontId="12" fillId="0" borderId="0" xfId="0" applyFont="1"/>
    <xf numFmtId="0" fontId="12" fillId="0" borderId="0" xfId="0" applyFont="1" applyFill="1"/>
    <xf numFmtId="0" fontId="12" fillId="0" borderId="0" xfId="0" applyFont="1" applyAlignment="1">
      <alignment horizontal="left" wrapText="1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left"/>
    </xf>
    <xf numFmtId="2" fontId="12" fillId="0" borderId="0" xfId="0" applyNumberFormat="1" applyFont="1" applyFill="1" applyAlignment="1">
      <alignment horizontal="left" wrapText="1"/>
    </xf>
    <xf numFmtId="0" fontId="12" fillId="0" borderId="0" xfId="0" applyFont="1" applyAlignment="1">
      <alignment horizontal="left"/>
    </xf>
    <xf numFmtId="165" fontId="12" fillId="0" borderId="0" xfId="0" applyNumberFormat="1" applyFont="1" applyFill="1"/>
    <xf numFmtId="0" fontId="12" fillId="0" borderId="0" xfId="0" applyFont="1" applyAlignment="1">
      <alignment horizontal="center"/>
    </xf>
    <xf numFmtId="165" fontId="12" fillId="0" borderId="0" xfId="0" applyNumberFormat="1" applyFont="1"/>
    <xf numFmtId="165" fontId="12" fillId="0" borderId="0" xfId="0" applyNumberFormat="1" applyFont="1" applyFill="1"/>
    <xf numFmtId="0" fontId="12" fillId="0" borderId="0" xfId="0" applyFont="1" applyFill="1"/>
    <xf numFmtId="0" fontId="12" fillId="0" borderId="0" xfId="0" applyFont="1" applyAlignment="1">
      <alignment horizontal="left" wrapText="1"/>
    </xf>
    <xf numFmtId="0" fontId="12" fillId="0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165" fontId="12" fillId="0" borderId="0" xfId="0" applyNumberFormat="1" applyFont="1" applyFill="1"/>
    <xf numFmtId="2" fontId="12" fillId="0" borderId="0" xfId="0" applyNumberFormat="1" applyFont="1" applyAlignment="1">
      <alignment horizontal="left"/>
    </xf>
    <xf numFmtId="0" fontId="12" fillId="0" borderId="0" xfId="0" applyFont="1" applyFill="1"/>
    <xf numFmtId="0" fontId="12" fillId="0" borderId="0" xfId="0" applyFont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5" fontId="12" fillId="0" borderId="0" xfId="0" applyNumberFormat="1" applyFont="1"/>
    <xf numFmtId="0" fontId="12" fillId="0" borderId="0" xfId="0" applyFont="1" applyFill="1"/>
    <xf numFmtId="0" fontId="12" fillId="0" borderId="0" xfId="0" applyFont="1"/>
    <xf numFmtId="0" fontId="12" fillId="0" borderId="0" xfId="0" applyFont="1" applyAlignment="1">
      <alignment horizontal="left" wrapText="1"/>
    </xf>
    <xf numFmtId="2" fontId="12" fillId="0" borderId="0" xfId="0" applyNumberFormat="1" applyFont="1" applyAlignment="1">
      <alignment horizontal="left"/>
    </xf>
    <xf numFmtId="2" fontId="12" fillId="0" borderId="0" xfId="0" applyNumberFormat="1" applyFont="1" applyFill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5" fontId="12" fillId="0" borderId="0" xfId="0" applyNumberFormat="1" applyFont="1" applyFill="1"/>
    <xf numFmtId="165" fontId="12" fillId="0" borderId="0" xfId="0" applyNumberFormat="1" applyFont="1"/>
    <xf numFmtId="0" fontId="12" fillId="0" borderId="0" xfId="0" applyFont="1" applyFill="1" applyAlignment="1">
      <alignment horizontal="left" wrapText="1"/>
    </xf>
    <xf numFmtId="0" fontId="12" fillId="0" borderId="0" xfId="0" applyFont="1" applyFill="1"/>
    <xf numFmtId="0" fontId="12" fillId="0" borderId="0" xfId="0" applyFont="1" applyAlignment="1">
      <alignment horizontal="left" wrapText="1"/>
    </xf>
    <xf numFmtId="0" fontId="3" fillId="0" borderId="0" xfId="5" applyFont="1" applyFill="1" applyAlignment="1"/>
    <xf numFmtId="0" fontId="12" fillId="0" borderId="0" xfId="0" applyFont="1" applyAlignment="1">
      <alignment horizontal="left"/>
    </xf>
    <xf numFmtId="0" fontId="12" fillId="0" borderId="0" xfId="0" applyFont="1" applyFill="1"/>
    <xf numFmtId="0" fontId="12" fillId="0" borderId="0" xfId="0" applyFont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165" fontId="12" fillId="0" borderId="0" xfId="0" applyNumberFormat="1" applyFont="1"/>
    <xf numFmtId="0" fontId="6" fillId="5" borderId="0" xfId="0" applyFont="1" applyFill="1"/>
    <xf numFmtId="0" fontId="12" fillId="0" borderId="0" xfId="0" applyFont="1" applyFill="1"/>
    <xf numFmtId="0" fontId="12" fillId="0" borderId="0" xfId="0" applyFont="1"/>
    <xf numFmtId="2" fontId="12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0" xfId="0" applyFont="1" applyFill="1" applyAlignment="1">
      <alignment horizontal="left" wrapText="1"/>
    </xf>
    <xf numFmtId="0" fontId="12" fillId="0" borderId="0" xfId="0" applyFont="1" applyAlignment="1">
      <alignment horizontal="left"/>
    </xf>
    <xf numFmtId="165" fontId="12" fillId="0" borderId="0" xfId="0" applyNumberFormat="1" applyFont="1"/>
    <xf numFmtId="165" fontId="12" fillId="0" borderId="0" xfId="0" applyNumberFormat="1" applyFont="1" applyFill="1"/>
    <xf numFmtId="0" fontId="12" fillId="0" borderId="0" xfId="0" applyFont="1" applyFill="1"/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horizontal="left" wrapText="1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/>
    </xf>
    <xf numFmtId="2" fontId="12" fillId="0" borderId="0" xfId="0" applyNumberFormat="1" applyFont="1" applyAlignment="1">
      <alignment horizontal="left"/>
    </xf>
    <xf numFmtId="2" fontId="12" fillId="0" borderId="0" xfId="0" applyNumberFormat="1" applyFont="1" applyFill="1" applyAlignment="1">
      <alignment horizontal="left" wrapText="1"/>
    </xf>
    <xf numFmtId="2" fontId="12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wrapText="1"/>
    </xf>
    <xf numFmtId="165" fontId="12" fillId="0" borderId="0" xfId="0" applyNumberFormat="1" applyFont="1" applyFill="1"/>
    <xf numFmtId="165" fontId="12" fillId="0" borderId="0" xfId="0" applyNumberFormat="1" applyFont="1"/>
    <xf numFmtId="2" fontId="7" fillId="0" borderId="0" xfId="0" applyNumberFormat="1" applyFont="1" applyFill="1"/>
    <xf numFmtId="164" fontId="5" fillId="0" borderId="0" xfId="0" applyNumberFormat="1" applyFont="1" applyAlignment="1">
      <alignment horizontal="center"/>
    </xf>
    <xf numFmtId="0" fontId="6" fillId="0" borderId="0" xfId="0" applyFont="1"/>
    <xf numFmtId="0" fontId="3" fillId="0" borderId="0" xfId="5" applyFont="1"/>
    <xf numFmtId="0" fontId="3" fillId="0" borderId="0" xfId="5" applyFont="1" applyAlignment="1">
      <alignment horizontal="left" vertical="center"/>
    </xf>
    <xf numFmtId="0" fontId="3" fillId="0" borderId="0" xfId="3" applyFont="1"/>
    <xf numFmtId="0" fontId="12" fillId="0" borderId="0" xfId="0" applyFont="1" applyFill="1"/>
    <xf numFmtId="0" fontId="3" fillId="0" borderId="0" xfId="5" applyFont="1" applyFill="1"/>
    <xf numFmtId="0" fontId="12" fillId="0" borderId="0" xfId="0" applyFont="1"/>
    <xf numFmtId="0" fontId="3" fillId="0" borderId="0" xfId="4" applyFont="1" applyAlignment="1">
      <alignment horizontal="left"/>
    </xf>
    <xf numFmtId="0" fontId="3" fillId="0" borderId="0" xfId="4" applyFont="1"/>
    <xf numFmtId="164" fontId="7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15" fillId="0" borderId="0" xfId="0" applyFont="1" applyAlignment="1"/>
    <xf numFmtId="0" fontId="4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wrapText="1"/>
    </xf>
    <xf numFmtId="0" fontId="3" fillId="0" borderId="0" xfId="5" applyFont="1" applyAlignment="1">
      <alignment horizontal="left"/>
    </xf>
    <xf numFmtId="0" fontId="3" fillId="0" borderId="0" xfId="3" applyFont="1" applyAlignment="1">
      <alignment horizontal="left"/>
    </xf>
    <xf numFmtId="165" fontId="3" fillId="0" borderId="0" xfId="5" applyNumberFormat="1" applyFont="1" applyAlignment="1">
      <alignment horizontal="left"/>
    </xf>
    <xf numFmtId="0" fontId="3" fillId="0" borderId="0" xfId="2" applyFont="1" applyAlignment="1">
      <alignment horizontal="center"/>
    </xf>
    <xf numFmtId="0" fontId="12" fillId="0" borderId="0" xfId="0" applyFont="1" applyAlignment="1">
      <alignment horizontal="left" wrapText="1"/>
    </xf>
    <xf numFmtId="165" fontId="12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2" fillId="0" borderId="0" xfId="0" applyFont="1" applyFill="1" applyAlignment="1">
      <alignment horizontal="left" wrapText="1"/>
    </xf>
    <xf numFmtId="0" fontId="3" fillId="0" borderId="0" xfId="5" applyFont="1" applyFill="1" applyAlignment="1">
      <alignment horizontal="left"/>
    </xf>
    <xf numFmtId="2" fontId="12" fillId="0" borderId="0" xfId="0" applyNumberFormat="1" applyFont="1" applyFill="1" applyAlignment="1">
      <alignment horizontal="left" wrapText="1"/>
    </xf>
    <xf numFmtId="2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165" fontId="12" fillId="0" borderId="0" xfId="0" applyNumberFormat="1" applyFont="1" applyFill="1"/>
    <xf numFmtId="0" fontId="3" fillId="0" borderId="0" xfId="5" applyFont="1" applyFill="1" applyAlignment="1"/>
    <xf numFmtId="2" fontId="12" fillId="0" borderId="0" xfId="0" applyNumberFormat="1" applyFont="1" applyAlignment="1">
      <alignment horizontal="left" wrapText="1"/>
    </xf>
    <xf numFmtId="2" fontId="3" fillId="0" borderId="0" xfId="5" applyNumberFormat="1" applyFont="1" applyAlignment="1">
      <alignment horizontal="left"/>
    </xf>
  </cellXfs>
  <cellStyles count="6">
    <cellStyle name="Normál" xfId="0" builtinId="0"/>
    <cellStyle name="Normál 2" xfId="1" xr:uid="{00000000-0005-0000-0000-000001000000}"/>
    <cellStyle name="Normál 3" xfId="2" xr:uid="{00000000-0005-0000-0000-000002000000}"/>
    <cellStyle name="Normál 4" xfId="3" xr:uid="{00000000-0005-0000-0000-000003000000}"/>
    <cellStyle name="Normál 5" xfId="4" xr:uid="{00000000-0005-0000-0000-000004000000}"/>
    <cellStyle name="Normál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G647"/>
  <sheetViews>
    <sheetView tabSelected="1" zoomScaleNormal="100" workbookViewId="0">
      <selection activeCell="F15" sqref="F15"/>
    </sheetView>
  </sheetViews>
  <sheetFormatPr defaultColWidth="9.109375" defaultRowHeight="14.4" x14ac:dyDescent="0.3"/>
  <cols>
    <col min="1" max="1" width="3.44140625" style="330" customWidth="1"/>
    <col min="2" max="2" width="35.6640625" style="344" customWidth="1"/>
    <col min="3" max="3" width="4.6640625" style="331" customWidth="1"/>
    <col min="4" max="4" width="7" style="331" customWidth="1"/>
    <col min="5" max="5" width="12.5546875" style="331" bestFit="1" customWidth="1"/>
    <col min="6" max="6" width="14.44140625" style="331" customWidth="1"/>
    <col min="7" max="7" width="15.5546875" style="331" customWidth="1"/>
    <col min="8" max="16384" width="9.109375" style="28"/>
  </cols>
  <sheetData>
    <row r="1" spans="1:7" s="24" customFormat="1" ht="15" customHeight="1" x14ac:dyDescent="0.35">
      <c r="A1" s="330"/>
      <c r="B1" s="73"/>
      <c r="C1" s="331"/>
      <c r="D1" s="331"/>
      <c r="E1" s="74"/>
      <c r="F1" s="331"/>
      <c r="G1" s="331"/>
    </row>
    <row r="2" spans="1:7" s="23" customFormat="1" ht="15" customHeight="1" x14ac:dyDescent="0.3">
      <c r="A2" s="330"/>
      <c r="B2" s="30"/>
      <c r="C2" s="331"/>
      <c r="D2" s="331"/>
      <c r="E2" s="31"/>
      <c r="F2" s="331"/>
      <c r="G2" s="331"/>
    </row>
    <row r="3" spans="1:7" ht="15" customHeight="1" x14ac:dyDescent="0.3">
      <c r="B3" s="30"/>
      <c r="E3" s="31"/>
    </row>
    <row r="4" spans="1:7" ht="15" customHeight="1" x14ac:dyDescent="0.3"/>
    <row r="5" spans="1:7" s="24" customFormat="1" ht="18" customHeight="1" x14ac:dyDescent="0.35">
      <c r="A5" s="330"/>
      <c r="B5" s="357" t="s">
        <v>284</v>
      </c>
      <c r="C5" s="357"/>
      <c r="D5" s="357"/>
      <c r="E5" s="357"/>
      <c r="F5" s="331"/>
      <c r="G5" s="331"/>
    </row>
    <row r="6" spans="1:7" s="23" customFormat="1" ht="17.25" customHeight="1" x14ac:dyDescent="0.3">
      <c r="A6" s="97"/>
      <c r="B6" s="30" t="s">
        <v>285</v>
      </c>
      <c r="C6" s="33"/>
      <c r="D6" s="33"/>
      <c r="E6" s="31"/>
      <c r="F6" s="33"/>
      <c r="G6" s="33"/>
    </row>
    <row r="7" spans="1:7" ht="15" customHeight="1" x14ac:dyDescent="0.3">
      <c r="A7" s="98"/>
      <c r="B7" s="32"/>
      <c r="C7" s="33"/>
      <c r="D7" s="33"/>
      <c r="E7" s="31"/>
      <c r="F7" s="33"/>
      <c r="G7" s="33"/>
    </row>
    <row r="8" spans="1:7" ht="15" customHeight="1" x14ac:dyDescent="0.3">
      <c r="A8" s="98"/>
      <c r="B8" s="34"/>
      <c r="C8" s="33"/>
      <c r="D8" s="33"/>
      <c r="E8" s="31"/>
      <c r="F8" s="33"/>
      <c r="G8" s="33"/>
    </row>
    <row r="9" spans="1:7" s="24" customFormat="1" ht="19.5" customHeight="1" x14ac:dyDescent="0.35">
      <c r="A9" s="358" t="s">
        <v>193</v>
      </c>
      <c r="B9" s="359"/>
      <c r="C9" s="359"/>
      <c r="D9" s="359"/>
      <c r="E9" s="359"/>
      <c r="F9" s="359"/>
      <c r="G9" s="359"/>
    </row>
    <row r="10" spans="1:7" s="23" customFormat="1" ht="16.5" customHeight="1" x14ac:dyDescent="0.3">
      <c r="A10" s="360" t="s">
        <v>286</v>
      </c>
      <c r="B10" s="361"/>
      <c r="C10" s="361"/>
      <c r="D10" s="361"/>
      <c r="E10" s="361"/>
      <c r="F10" s="361"/>
      <c r="G10" s="361"/>
    </row>
    <row r="11" spans="1:7" ht="15" customHeight="1" x14ac:dyDescent="0.3">
      <c r="B11" s="35"/>
      <c r="C11" s="332"/>
      <c r="D11" s="332"/>
      <c r="E11" s="332"/>
      <c r="F11" s="332"/>
      <c r="G11" s="332"/>
    </row>
    <row r="12" spans="1:7" ht="15" customHeight="1" x14ac:dyDescent="0.3">
      <c r="B12" s="35"/>
      <c r="C12" s="332"/>
      <c r="D12" s="332"/>
      <c r="E12" s="332"/>
      <c r="F12" s="332"/>
      <c r="G12" s="332"/>
    </row>
    <row r="13" spans="1:7" s="24" customFormat="1" ht="18.75" customHeight="1" x14ac:dyDescent="0.35">
      <c r="A13" s="360" t="s">
        <v>41</v>
      </c>
      <c r="B13" s="361"/>
      <c r="C13" s="361"/>
      <c r="D13" s="361"/>
      <c r="E13" s="361"/>
      <c r="F13" s="361"/>
      <c r="G13" s="361"/>
    </row>
    <row r="14" spans="1:7" ht="15" customHeight="1" x14ac:dyDescent="0.3"/>
    <row r="15" spans="1:7" ht="15" customHeight="1" x14ac:dyDescent="0.3">
      <c r="B15" s="36" t="s">
        <v>40</v>
      </c>
      <c r="C15" s="19"/>
      <c r="D15" s="19"/>
      <c r="E15" s="19"/>
      <c r="F15" s="37">
        <v>0</v>
      </c>
      <c r="G15" s="37">
        <v>0</v>
      </c>
    </row>
    <row r="16" spans="1:7" ht="15" customHeight="1" x14ac:dyDescent="0.3">
      <c r="B16" s="36" t="s">
        <v>32</v>
      </c>
      <c r="C16" s="19"/>
      <c r="D16" s="19"/>
      <c r="E16" s="19"/>
      <c r="F16" s="37">
        <f>F87</f>
        <v>0</v>
      </c>
      <c r="G16" s="37">
        <f>G87</f>
        <v>0</v>
      </c>
    </row>
    <row r="17" spans="1:7" ht="15" customHeight="1" x14ac:dyDescent="0.3">
      <c r="B17" s="36" t="s">
        <v>11</v>
      </c>
      <c r="C17" s="19"/>
      <c r="D17" s="19"/>
      <c r="E17" s="19"/>
      <c r="F17" s="37">
        <f>F108</f>
        <v>0</v>
      </c>
      <c r="G17" s="37">
        <f>G108</f>
        <v>0</v>
      </c>
    </row>
    <row r="18" spans="1:7" ht="15" customHeight="1" x14ac:dyDescent="0.3">
      <c r="B18" s="36" t="s">
        <v>33</v>
      </c>
      <c r="C18" s="19"/>
      <c r="D18" s="19"/>
      <c r="E18" s="19"/>
      <c r="F18" s="37">
        <f>F128</f>
        <v>0</v>
      </c>
      <c r="G18" s="37">
        <f>G128</f>
        <v>0</v>
      </c>
    </row>
    <row r="19" spans="1:7" ht="15" customHeight="1" x14ac:dyDescent="0.3">
      <c r="B19" s="36" t="s">
        <v>34</v>
      </c>
      <c r="C19" s="19"/>
      <c r="D19" s="19"/>
      <c r="E19" s="19"/>
      <c r="F19" s="37">
        <f>F182</f>
        <v>0</v>
      </c>
      <c r="G19" s="37">
        <f>G182</f>
        <v>0</v>
      </c>
    </row>
    <row r="20" spans="1:7" ht="15" customHeight="1" x14ac:dyDescent="0.3">
      <c r="B20" s="36" t="s">
        <v>35</v>
      </c>
      <c r="C20" s="19"/>
      <c r="D20" s="19"/>
      <c r="E20" s="19"/>
      <c r="F20" s="37">
        <f>F209</f>
        <v>0</v>
      </c>
      <c r="G20" s="37">
        <f>G209</f>
        <v>0</v>
      </c>
    </row>
    <row r="21" spans="1:7" ht="15" customHeight="1" x14ac:dyDescent="0.3">
      <c r="B21" s="36" t="s">
        <v>25</v>
      </c>
      <c r="C21" s="19"/>
      <c r="D21" s="19"/>
      <c r="E21" s="19"/>
      <c r="F21" s="37">
        <f>F241</f>
        <v>0</v>
      </c>
      <c r="G21" s="37">
        <f>G241</f>
        <v>0</v>
      </c>
    </row>
    <row r="22" spans="1:7" ht="15" customHeight="1" x14ac:dyDescent="0.3">
      <c r="B22" s="36" t="s">
        <v>36</v>
      </c>
      <c r="C22" s="19"/>
      <c r="D22" s="19"/>
      <c r="E22" s="19"/>
      <c r="F22" s="37">
        <f>F304</f>
        <v>0</v>
      </c>
      <c r="G22" s="37">
        <f>G304</f>
        <v>0</v>
      </c>
    </row>
    <row r="23" spans="1:7" ht="15" customHeight="1" x14ac:dyDescent="0.3">
      <c r="B23" s="36" t="s">
        <v>37</v>
      </c>
      <c r="C23" s="19"/>
      <c r="D23" s="19"/>
      <c r="E23" s="19"/>
      <c r="F23" s="37">
        <f>F349</f>
        <v>0</v>
      </c>
      <c r="G23" s="37">
        <f>G349</f>
        <v>0</v>
      </c>
    </row>
    <row r="24" spans="1:7" ht="15" customHeight="1" x14ac:dyDescent="0.3">
      <c r="B24" s="36" t="s">
        <v>30</v>
      </c>
      <c r="C24" s="19"/>
      <c r="D24" s="19"/>
      <c r="E24" s="19"/>
      <c r="F24" s="37">
        <f>F390</f>
        <v>0</v>
      </c>
      <c r="G24" s="37">
        <f>G390</f>
        <v>0</v>
      </c>
    </row>
    <row r="25" spans="1:7" ht="15" customHeight="1" x14ac:dyDescent="0.3">
      <c r="B25" s="36" t="s">
        <v>38</v>
      </c>
      <c r="C25" s="19"/>
      <c r="D25" s="19"/>
      <c r="E25" s="19"/>
      <c r="F25" s="37">
        <f>F420</f>
        <v>0</v>
      </c>
      <c r="G25" s="37">
        <f>G420</f>
        <v>0</v>
      </c>
    </row>
    <row r="26" spans="1:7" ht="15" customHeight="1" x14ac:dyDescent="0.3">
      <c r="B26" s="36" t="s">
        <v>42</v>
      </c>
      <c r="C26" s="19"/>
      <c r="D26" s="19"/>
      <c r="E26" s="19"/>
      <c r="F26" s="37">
        <f>F470</f>
        <v>0</v>
      </c>
      <c r="G26" s="37">
        <f>G470</f>
        <v>0</v>
      </c>
    </row>
    <row r="27" spans="1:7" ht="15" customHeight="1" x14ac:dyDescent="0.3">
      <c r="B27" s="36" t="s">
        <v>39</v>
      </c>
      <c r="C27" s="19"/>
      <c r="E27" s="19"/>
      <c r="F27" s="37">
        <f>F520</f>
        <v>0</v>
      </c>
      <c r="G27" s="37">
        <f>G520</f>
        <v>0</v>
      </c>
    </row>
    <row r="28" spans="1:7" ht="15" customHeight="1" x14ac:dyDescent="0.3">
      <c r="B28" s="36" t="s">
        <v>75</v>
      </c>
      <c r="C28" s="19"/>
      <c r="E28" s="19"/>
      <c r="F28" s="37">
        <v>0</v>
      </c>
      <c r="G28" s="37">
        <v>0</v>
      </c>
    </row>
    <row r="29" spans="1:7" ht="15" customHeight="1" x14ac:dyDescent="0.3">
      <c r="A29" s="99"/>
      <c r="B29" s="36" t="s">
        <v>48</v>
      </c>
      <c r="C29" s="19"/>
      <c r="E29" s="19"/>
      <c r="F29" s="37">
        <f>F533</f>
        <v>0</v>
      </c>
      <c r="G29" s="37">
        <f>G533</f>
        <v>0</v>
      </c>
    </row>
    <row r="30" spans="1:7" ht="15" customHeight="1" x14ac:dyDescent="0.3">
      <c r="B30" s="36" t="s">
        <v>27</v>
      </c>
      <c r="C30" s="19"/>
      <c r="D30" s="19"/>
      <c r="E30" s="19"/>
      <c r="F30" s="37">
        <f>F582</f>
        <v>0</v>
      </c>
      <c r="G30" s="37">
        <f>G582</f>
        <v>0</v>
      </c>
    </row>
    <row r="31" spans="1:7" ht="15" customHeight="1" x14ac:dyDescent="0.3">
      <c r="B31" s="224" t="s">
        <v>144</v>
      </c>
      <c r="C31" s="19"/>
      <c r="D31" s="19"/>
      <c r="E31" s="19"/>
      <c r="F31" s="37">
        <f>F605</f>
        <v>0</v>
      </c>
      <c r="G31" s="37">
        <f>G605</f>
        <v>0</v>
      </c>
    </row>
    <row r="32" spans="1:7" s="23" customFormat="1" ht="15" customHeight="1" x14ac:dyDescent="0.3">
      <c r="A32" s="330"/>
      <c r="B32" s="225" t="s">
        <v>155</v>
      </c>
      <c r="C32" s="19"/>
      <c r="D32" s="19"/>
      <c r="E32" s="19"/>
      <c r="F32" s="37">
        <f>F614</f>
        <v>0</v>
      </c>
      <c r="G32" s="37">
        <f>G614</f>
        <v>0</v>
      </c>
    </row>
    <row r="33" spans="1:7" s="23" customFormat="1" ht="15" customHeight="1" x14ac:dyDescent="0.3">
      <c r="A33" s="330"/>
      <c r="B33" s="225" t="s">
        <v>154</v>
      </c>
      <c r="C33" s="19"/>
      <c r="D33" s="19"/>
      <c r="E33" s="19"/>
      <c r="F33" s="37">
        <f>F623</f>
        <v>0</v>
      </c>
      <c r="G33" s="37">
        <f>G623</f>
        <v>0</v>
      </c>
    </row>
    <row r="34" spans="1:7" s="23" customFormat="1" ht="15" customHeight="1" x14ac:dyDescent="0.3">
      <c r="A34" s="330"/>
      <c r="B34" s="225" t="s">
        <v>156</v>
      </c>
      <c r="C34" s="19"/>
      <c r="D34" s="19"/>
      <c r="E34" s="19"/>
      <c r="F34" s="37">
        <f>F631</f>
        <v>0</v>
      </c>
      <c r="G34" s="37">
        <f>G631</f>
        <v>0</v>
      </c>
    </row>
    <row r="35" spans="1:7" s="24" customFormat="1" ht="15" customHeight="1" x14ac:dyDescent="0.35">
      <c r="A35" s="330"/>
      <c r="B35" s="225" t="s">
        <v>157</v>
      </c>
      <c r="C35" s="19"/>
      <c r="D35" s="19"/>
      <c r="E35" s="19"/>
      <c r="F35" s="37">
        <f>F639</f>
        <v>0</v>
      </c>
      <c r="G35" s="37">
        <f>G639</f>
        <v>0</v>
      </c>
    </row>
    <row r="36" spans="1:7" ht="15" customHeight="1" x14ac:dyDescent="0.3">
      <c r="B36" s="225" t="s">
        <v>288</v>
      </c>
      <c r="C36" s="19"/>
      <c r="D36" s="19"/>
      <c r="E36" s="19"/>
      <c r="F36" s="37">
        <f>F647</f>
        <v>0</v>
      </c>
      <c r="G36" s="37">
        <f>G647</f>
        <v>0</v>
      </c>
    </row>
    <row r="37" spans="1:7" ht="15" customHeight="1" x14ac:dyDescent="0.3">
      <c r="A37" s="100"/>
      <c r="B37" s="36"/>
      <c r="C37" s="19"/>
      <c r="D37" s="19"/>
      <c r="E37" s="19"/>
      <c r="F37" s="37"/>
      <c r="G37" s="37"/>
    </row>
    <row r="38" spans="1:7" ht="15" customHeight="1" x14ac:dyDescent="0.3">
      <c r="A38" s="100"/>
      <c r="B38" s="41" t="s">
        <v>31</v>
      </c>
      <c r="C38" s="20"/>
      <c r="D38" s="20"/>
      <c r="E38" s="20"/>
      <c r="F38" s="21">
        <f>SUM(F15:F37)</f>
        <v>0</v>
      </c>
      <c r="G38" s="21">
        <f>SUM(G15:G37)</f>
        <v>0</v>
      </c>
    </row>
    <row r="39" spans="1:7" ht="15" customHeight="1" x14ac:dyDescent="0.3">
      <c r="A39" s="100"/>
      <c r="B39" s="41" t="s">
        <v>43</v>
      </c>
      <c r="C39" s="20"/>
      <c r="D39" s="20"/>
      <c r="E39" s="20"/>
      <c r="F39" s="356">
        <f>SUM(F38:G38)</f>
        <v>0</v>
      </c>
      <c r="G39" s="356"/>
    </row>
    <row r="40" spans="1:7" ht="19.5" customHeight="1" x14ac:dyDescent="0.3">
      <c r="A40" s="100"/>
      <c r="B40" s="41" t="s">
        <v>76</v>
      </c>
      <c r="C40" s="20"/>
      <c r="D40" s="20"/>
      <c r="E40" s="20"/>
      <c r="F40" s="356">
        <f>F39*27%</f>
        <v>0</v>
      </c>
      <c r="G40" s="356"/>
    </row>
    <row r="41" spans="1:7" ht="15" customHeight="1" x14ac:dyDescent="0.3">
      <c r="B41" s="41" t="s">
        <v>44</v>
      </c>
      <c r="C41" s="20"/>
      <c r="D41" s="20"/>
      <c r="E41" s="20"/>
      <c r="F41" s="346">
        <f>SUM(F39:G40)</f>
        <v>0</v>
      </c>
      <c r="G41" s="346"/>
    </row>
    <row r="42" spans="1:7" ht="15" customHeight="1" x14ac:dyDescent="0.3">
      <c r="B42" s="36"/>
      <c r="C42" s="19"/>
      <c r="D42" s="19"/>
      <c r="E42" s="19"/>
      <c r="F42" s="37"/>
      <c r="G42" s="37"/>
    </row>
    <row r="43" spans="1:7" ht="15" customHeight="1" x14ac:dyDescent="0.3">
      <c r="B43" s="36"/>
      <c r="C43" s="19"/>
      <c r="D43" s="19"/>
      <c r="E43" s="19"/>
      <c r="F43" s="37"/>
      <c r="G43" s="37"/>
    </row>
    <row r="44" spans="1:7" ht="15" customHeight="1" x14ac:dyDescent="0.3">
      <c r="B44" s="347" t="s">
        <v>287</v>
      </c>
      <c r="C44" s="347"/>
      <c r="D44" s="347"/>
      <c r="E44" s="347"/>
      <c r="F44" s="37"/>
      <c r="G44" s="37"/>
    </row>
    <row r="45" spans="1:7" ht="15" customHeight="1" x14ac:dyDescent="0.3">
      <c r="B45" s="36"/>
      <c r="C45" s="19"/>
      <c r="D45" s="19"/>
      <c r="E45" s="19"/>
      <c r="F45" s="37"/>
      <c r="G45" s="37"/>
    </row>
    <row r="46" spans="1:7" ht="15" customHeight="1" x14ac:dyDescent="0.3">
      <c r="B46" s="36"/>
      <c r="C46" s="19"/>
      <c r="D46" s="19"/>
      <c r="E46" s="19"/>
      <c r="F46" s="37"/>
      <c r="G46" s="37"/>
    </row>
    <row r="47" spans="1:7" ht="15" customHeight="1" x14ac:dyDescent="0.3">
      <c r="B47" s="36"/>
      <c r="C47" s="19"/>
      <c r="D47" s="19"/>
      <c r="E47" s="19"/>
      <c r="F47" s="37" t="s">
        <v>163</v>
      </c>
      <c r="G47" s="37"/>
    </row>
    <row r="48" spans="1:7" ht="15" customHeight="1" x14ac:dyDescent="0.3">
      <c r="B48" s="36"/>
      <c r="C48" s="19"/>
      <c r="D48" s="19"/>
      <c r="E48" s="19"/>
      <c r="F48" s="37"/>
      <c r="G48" s="37"/>
    </row>
    <row r="49" spans="1:7" ht="15" customHeight="1" x14ac:dyDescent="0.3">
      <c r="B49" s="36"/>
      <c r="C49" s="19"/>
      <c r="D49" s="19"/>
      <c r="E49" s="19"/>
      <c r="F49" s="37"/>
      <c r="G49" s="37"/>
    </row>
    <row r="50" spans="1:7" ht="15" customHeight="1" x14ac:dyDescent="0.3">
      <c r="B50" s="41" t="s">
        <v>50</v>
      </c>
    </row>
    <row r="51" spans="1:7" ht="15" customHeight="1" x14ac:dyDescent="0.3">
      <c r="A51" s="330" t="s">
        <v>0</v>
      </c>
      <c r="B51" s="65" t="s">
        <v>51</v>
      </c>
    </row>
    <row r="52" spans="1:7" ht="15" customHeight="1" x14ac:dyDescent="0.3">
      <c r="B52" s="344">
        <f>Méretkimutatás!O15</f>
        <v>500</v>
      </c>
      <c r="C52" s="331" t="s">
        <v>3</v>
      </c>
      <c r="D52" s="7" t="s">
        <v>1</v>
      </c>
      <c r="E52" s="8">
        <v>0</v>
      </c>
      <c r="F52" s="18">
        <f>B52*E52</f>
        <v>0</v>
      </c>
    </row>
    <row r="53" spans="1:7" ht="15" customHeight="1" x14ac:dyDescent="0.3">
      <c r="B53" s="343"/>
      <c r="D53" s="7" t="s">
        <v>2</v>
      </c>
      <c r="E53" s="8">
        <v>0</v>
      </c>
      <c r="G53" s="18">
        <f>B52*E53</f>
        <v>0</v>
      </c>
    </row>
    <row r="54" spans="1:7" ht="15" customHeight="1" x14ac:dyDescent="0.3">
      <c r="D54" s="7"/>
      <c r="E54" s="8"/>
      <c r="G54" s="18"/>
    </row>
    <row r="55" spans="1:7" ht="15" customHeight="1" x14ac:dyDescent="0.3">
      <c r="A55" s="101" t="s">
        <v>12</v>
      </c>
      <c r="B55" s="364" t="s">
        <v>52</v>
      </c>
      <c r="C55" s="364"/>
      <c r="D55" s="364"/>
      <c r="E55" s="364"/>
    </row>
    <row r="56" spans="1:7" ht="15" customHeight="1" x14ac:dyDescent="0.3">
      <c r="A56" s="101"/>
      <c r="B56" s="344">
        <f>Méretkimutatás!O20</f>
        <v>32.949999999999996</v>
      </c>
      <c r="C56" s="331" t="s">
        <v>9</v>
      </c>
      <c r="D56" s="7" t="s">
        <v>1</v>
      </c>
      <c r="E56" s="8">
        <v>0</v>
      </c>
      <c r="F56" s="18">
        <f>B56*E56</f>
        <v>0</v>
      </c>
    </row>
    <row r="57" spans="1:7" ht="15" customHeight="1" x14ac:dyDescent="0.3">
      <c r="A57" s="101"/>
      <c r="D57" s="7" t="s">
        <v>2</v>
      </c>
      <c r="E57" s="8">
        <v>0</v>
      </c>
      <c r="G57" s="18">
        <f>B56*E57</f>
        <v>0</v>
      </c>
    </row>
    <row r="58" spans="1:7" ht="15" customHeight="1" x14ac:dyDescent="0.3">
      <c r="A58" s="101"/>
      <c r="D58" s="7"/>
      <c r="E58" s="8"/>
      <c r="G58" s="18"/>
    </row>
    <row r="59" spans="1:7" s="23" customFormat="1" ht="15" customHeight="1" x14ac:dyDescent="0.3">
      <c r="A59" s="101" t="s">
        <v>4</v>
      </c>
      <c r="B59" s="364" t="s">
        <v>202</v>
      </c>
      <c r="C59" s="364"/>
      <c r="D59" s="364"/>
      <c r="E59" s="364"/>
      <c r="F59" s="331"/>
      <c r="G59" s="331"/>
    </row>
    <row r="60" spans="1:7" ht="15" customHeight="1" x14ac:dyDescent="0.3">
      <c r="A60" s="101"/>
      <c r="B60" s="344">
        <f>Méretkimutatás!O26</f>
        <v>3.09</v>
      </c>
      <c r="C60" s="331" t="s">
        <v>9</v>
      </c>
      <c r="D60" s="7" t="s">
        <v>1</v>
      </c>
      <c r="E60" s="8">
        <v>0</v>
      </c>
      <c r="F60" s="18">
        <f>B60*E60</f>
        <v>0</v>
      </c>
    </row>
    <row r="61" spans="1:7" ht="15" customHeight="1" x14ac:dyDescent="0.3">
      <c r="A61" s="101"/>
      <c r="D61" s="7" t="s">
        <v>2</v>
      </c>
      <c r="E61" s="8">
        <v>0</v>
      </c>
      <c r="G61" s="18">
        <f>B60*E61</f>
        <v>0</v>
      </c>
    </row>
    <row r="62" spans="1:7" ht="15" customHeight="1" x14ac:dyDescent="0.3">
      <c r="A62" s="101"/>
      <c r="D62" s="7"/>
      <c r="E62" s="8"/>
      <c r="G62" s="18"/>
    </row>
    <row r="63" spans="1:7" ht="15" customHeight="1" x14ac:dyDescent="0.3">
      <c r="A63" s="101" t="s">
        <v>5</v>
      </c>
      <c r="B63" s="350" t="s">
        <v>54</v>
      </c>
      <c r="C63" s="350"/>
      <c r="D63" s="350"/>
      <c r="E63" s="350"/>
    </row>
    <row r="64" spans="1:7" ht="15" customHeight="1" x14ac:dyDescent="0.3">
      <c r="A64" s="101"/>
      <c r="B64" s="344">
        <f>Méretkimutatás!O33</f>
        <v>12.997000000000003</v>
      </c>
      <c r="C64" s="331" t="s">
        <v>9</v>
      </c>
      <c r="D64" s="7" t="s">
        <v>1</v>
      </c>
      <c r="E64" s="8">
        <v>0</v>
      </c>
      <c r="F64" s="18">
        <f>B64*E64</f>
        <v>0</v>
      </c>
    </row>
    <row r="65" spans="1:7" ht="15" customHeight="1" x14ac:dyDescent="0.3">
      <c r="A65" s="101"/>
      <c r="D65" s="7" t="s">
        <v>2</v>
      </c>
      <c r="E65" s="8">
        <v>0</v>
      </c>
      <c r="G65" s="18">
        <f>B64*E65</f>
        <v>0</v>
      </c>
    </row>
    <row r="66" spans="1:7" ht="15" customHeight="1" x14ac:dyDescent="0.3">
      <c r="A66" s="101"/>
      <c r="D66" s="7"/>
      <c r="E66" s="8"/>
      <c r="G66" s="18"/>
    </row>
    <row r="67" spans="1:7" s="29" customFormat="1" ht="15" customHeight="1" x14ac:dyDescent="0.3">
      <c r="A67" s="101" t="s">
        <v>6</v>
      </c>
      <c r="B67" s="350" t="s">
        <v>53</v>
      </c>
      <c r="C67" s="350"/>
      <c r="D67" s="350"/>
      <c r="E67" s="350"/>
      <c r="F67" s="331"/>
      <c r="G67" s="331"/>
    </row>
    <row r="68" spans="1:7" s="29" customFormat="1" ht="15" customHeight="1" x14ac:dyDescent="0.3">
      <c r="A68" s="101"/>
      <c r="B68" s="344">
        <f>Méretkimutatás!O36</f>
        <v>12.997000000000003</v>
      </c>
      <c r="C68" s="331" t="s">
        <v>9</v>
      </c>
      <c r="D68" s="7" t="s">
        <v>1</v>
      </c>
      <c r="E68" s="8">
        <v>0</v>
      </c>
      <c r="F68" s="18">
        <f>B68*E68</f>
        <v>0</v>
      </c>
      <c r="G68" s="331"/>
    </row>
    <row r="69" spans="1:7" s="29" customFormat="1" ht="15" customHeight="1" x14ac:dyDescent="0.3">
      <c r="A69" s="101"/>
      <c r="B69" s="344"/>
      <c r="C69" s="331"/>
      <c r="D69" s="7" t="s">
        <v>2</v>
      </c>
      <c r="E69" s="8">
        <v>0</v>
      </c>
      <c r="F69" s="331"/>
      <c r="G69" s="18">
        <f>B68*E69</f>
        <v>0</v>
      </c>
    </row>
    <row r="70" spans="1:7" s="29" customFormat="1" ht="15" customHeight="1" x14ac:dyDescent="0.3">
      <c r="A70" s="101"/>
      <c r="B70" s="344"/>
      <c r="C70" s="331"/>
      <c r="D70" s="7"/>
      <c r="E70" s="8"/>
      <c r="F70" s="331"/>
      <c r="G70" s="18"/>
    </row>
    <row r="71" spans="1:7" s="29" customFormat="1" ht="15" customHeight="1" x14ac:dyDescent="0.3">
      <c r="A71" s="101" t="s">
        <v>7</v>
      </c>
      <c r="B71" s="350" t="s">
        <v>203</v>
      </c>
      <c r="C71" s="350"/>
      <c r="D71" s="350"/>
      <c r="E71" s="350"/>
      <c r="F71" s="331"/>
      <c r="G71" s="331"/>
    </row>
    <row r="72" spans="1:7" ht="15" customHeight="1" x14ac:dyDescent="0.3">
      <c r="A72" s="101"/>
      <c r="B72" s="344">
        <f>Méretkimutatás!O44</f>
        <v>19.4955</v>
      </c>
      <c r="C72" s="331" t="s">
        <v>9</v>
      </c>
      <c r="D72" s="7" t="s">
        <v>1</v>
      </c>
      <c r="E72" s="8">
        <v>0</v>
      </c>
      <c r="F72" s="18">
        <f>B72*E72</f>
        <v>0</v>
      </c>
    </row>
    <row r="73" spans="1:7" ht="15" customHeight="1" x14ac:dyDescent="0.3">
      <c r="A73" s="101"/>
      <c r="D73" s="7" t="s">
        <v>2</v>
      </c>
      <c r="E73" s="8">
        <v>0</v>
      </c>
      <c r="G73" s="18">
        <f>B72*E73</f>
        <v>0</v>
      </c>
    </row>
    <row r="74" spans="1:7" ht="15" customHeight="1" x14ac:dyDescent="0.3">
      <c r="A74" s="101"/>
      <c r="D74" s="7"/>
      <c r="E74" s="8"/>
      <c r="G74" s="18"/>
    </row>
    <row r="75" spans="1:7" ht="15" customHeight="1" x14ac:dyDescent="0.3">
      <c r="A75" s="101" t="s">
        <v>8</v>
      </c>
      <c r="B75" s="350" t="s">
        <v>53</v>
      </c>
      <c r="C75" s="350"/>
      <c r="D75" s="350"/>
      <c r="E75" s="350"/>
    </row>
    <row r="76" spans="1:7" ht="15" customHeight="1" x14ac:dyDescent="0.3">
      <c r="A76" s="101"/>
      <c r="B76" s="344">
        <f>Méretkimutatás!O47</f>
        <v>19.4955</v>
      </c>
      <c r="C76" s="331" t="s">
        <v>9</v>
      </c>
      <c r="D76" s="7" t="s">
        <v>1</v>
      </c>
      <c r="E76" s="8">
        <v>0</v>
      </c>
      <c r="F76" s="18">
        <f>B76*E76</f>
        <v>0</v>
      </c>
    </row>
    <row r="77" spans="1:7" ht="15" customHeight="1" x14ac:dyDescent="0.3">
      <c r="A77" s="101"/>
      <c r="D77" s="7" t="s">
        <v>2</v>
      </c>
      <c r="E77" s="8">
        <v>0</v>
      </c>
      <c r="G77" s="18">
        <f>B76*E77</f>
        <v>0</v>
      </c>
    </row>
    <row r="78" spans="1:7" ht="15" customHeight="1" x14ac:dyDescent="0.3">
      <c r="A78" s="101"/>
      <c r="D78" s="7"/>
      <c r="E78" s="8"/>
      <c r="G78" s="18"/>
    </row>
    <row r="79" spans="1:7" ht="15" customHeight="1" x14ac:dyDescent="0.3">
      <c r="A79" s="101" t="s">
        <v>17</v>
      </c>
      <c r="B79" s="350" t="s">
        <v>185</v>
      </c>
      <c r="C79" s="350"/>
      <c r="D79" s="350"/>
      <c r="E79" s="350"/>
    </row>
    <row r="80" spans="1:7" ht="15" customHeight="1" x14ac:dyDescent="0.3">
      <c r="A80" s="101"/>
      <c r="B80" s="344">
        <f>Méretkimutatás!O51</f>
        <v>46.85199999999999</v>
      </c>
      <c r="C80" s="331" t="s">
        <v>9</v>
      </c>
      <c r="D80" s="7" t="s">
        <v>1</v>
      </c>
      <c r="E80" s="8">
        <v>0</v>
      </c>
      <c r="F80" s="18">
        <f>B80*E80</f>
        <v>0</v>
      </c>
    </row>
    <row r="81" spans="1:7" ht="15" customHeight="1" x14ac:dyDescent="0.3">
      <c r="A81" s="101"/>
      <c r="D81" s="7" t="s">
        <v>2</v>
      </c>
      <c r="E81" s="8">
        <v>0</v>
      </c>
      <c r="G81" s="18">
        <f>B80*E81</f>
        <v>0</v>
      </c>
    </row>
    <row r="82" spans="1:7" ht="15" customHeight="1" x14ac:dyDescent="0.3">
      <c r="A82" s="101"/>
      <c r="B82" s="40"/>
      <c r="E82" s="9"/>
    </row>
    <row r="83" spans="1:7" ht="15" customHeight="1" x14ac:dyDescent="0.3">
      <c r="A83" s="101" t="s">
        <v>18</v>
      </c>
      <c r="B83" s="350" t="s">
        <v>55</v>
      </c>
      <c r="C83" s="350"/>
      <c r="D83" s="350"/>
      <c r="E83" s="350"/>
    </row>
    <row r="84" spans="1:7" ht="15" customHeight="1" x14ac:dyDescent="0.3">
      <c r="A84" s="101"/>
      <c r="B84" s="344">
        <f>Méretkimutatás!O55</f>
        <v>1</v>
      </c>
      <c r="C84" s="331" t="s">
        <v>10</v>
      </c>
      <c r="D84" s="7" t="s">
        <v>1</v>
      </c>
      <c r="E84" s="8">
        <v>0</v>
      </c>
      <c r="F84" s="18">
        <f>B84*E84</f>
        <v>0</v>
      </c>
    </row>
    <row r="85" spans="1:7" ht="15" customHeight="1" x14ac:dyDescent="0.3">
      <c r="A85" s="101"/>
      <c r="D85" s="7" t="s">
        <v>2</v>
      </c>
      <c r="E85" s="8">
        <v>0</v>
      </c>
      <c r="G85" s="18">
        <f>B84*E85</f>
        <v>0</v>
      </c>
    </row>
    <row r="86" spans="1:7" ht="15" customHeight="1" x14ac:dyDescent="0.3">
      <c r="A86" s="101"/>
      <c r="D86" s="7"/>
      <c r="E86" s="8"/>
      <c r="G86" s="18"/>
    </row>
    <row r="87" spans="1:7" ht="15" customHeight="1" x14ac:dyDescent="0.3">
      <c r="A87" s="100"/>
      <c r="B87" s="41" t="s">
        <v>31</v>
      </c>
      <c r="C87" s="20"/>
      <c r="D87" s="11"/>
      <c r="E87" s="16"/>
      <c r="F87" s="21">
        <f>SUM(F51:F86)</f>
        <v>0</v>
      </c>
      <c r="G87" s="21">
        <f>SUM(G51:G86)</f>
        <v>0</v>
      </c>
    </row>
    <row r="88" spans="1:7" ht="15" customHeight="1" x14ac:dyDescent="0.3">
      <c r="A88" s="100"/>
      <c r="B88" s="41"/>
      <c r="C88" s="20"/>
      <c r="D88" s="11"/>
      <c r="E88" s="16"/>
      <c r="F88" s="21"/>
      <c r="G88" s="21"/>
    </row>
    <row r="89" spans="1:7" ht="15" customHeight="1" x14ac:dyDescent="0.3">
      <c r="A89" s="100"/>
      <c r="B89" s="41"/>
      <c r="C89" s="20"/>
      <c r="D89" s="11"/>
      <c r="E89" s="16"/>
      <c r="F89" s="21"/>
      <c r="G89" s="21"/>
    </row>
    <row r="90" spans="1:7" ht="15" customHeight="1" x14ac:dyDescent="0.3">
      <c r="A90" s="102"/>
      <c r="B90" s="77" t="s">
        <v>11</v>
      </c>
      <c r="D90" s="13"/>
      <c r="E90" s="78"/>
    </row>
    <row r="91" spans="1:7" ht="15" customHeight="1" x14ac:dyDescent="0.3">
      <c r="A91" s="102" t="s">
        <v>0</v>
      </c>
      <c r="B91" s="355" t="s">
        <v>56</v>
      </c>
      <c r="C91" s="355"/>
      <c r="D91" s="355"/>
      <c r="E91" s="355"/>
    </row>
    <row r="92" spans="1:7" ht="15" customHeight="1" x14ac:dyDescent="0.3">
      <c r="A92" s="102"/>
      <c r="B92" s="344">
        <f>Méretkimutatás!O64</f>
        <v>23.064999999999998</v>
      </c>
      <c r="C92" s="331" t="s">
        <v>9</v>
      </c>
      <c r="D92" s="7" t="s">
        <v>1</v>
      </c>
      <c r="E92" s="8">
        <v>0</v>
      </c>
      <c r="F92" s="18">
        <f>B92*E92</f>
        <v>0</v>
      </c>
    </row>
    <row r="93" spans="1:7" ht="15" customHeight="1" x14ac:dyDescent="0.3">
      <c r="A93" s="102"/>
      <c r="D93" s="7" t="s">
        <v>2</v>
      </c>
      <c r="E93" s="8">
        <v>0</v>
      </c>
      <c r="G93" s="18">
        <f>B92*E93</f>
        <v>0</v>
      </c>
    </row>
    <row r="94" spans="1:7" ht="15" customHeight="1" x14ac:dyDescent="0.3">
      <c r="A94" s="102"/>
      <c r="D94" s="7"/>
      <c r="E94" s="8"/>
      <c r="G94" s="18"/>
    </row>
    <row r="95" spans="1:7" ht="15" customHeight="1" x14ac:dyDescent="0.3">
      <c r="A95" s="102" t="s">
        <v>12</v>
      </c>
      <c r="B95" s="355" t="s">
        <v>204</v>
      </c>
      <c r="C95" s="355"/>
      <c r="D95" s="355"/>
      <c r="E95" s="355"/>
    </row>
    <row r="96" spans="1:7" ht="15" customHeight="1" x14ac:dyDescent="0.3">
      <c r="A96" s="102"/>
      <c r="B96" s="344">
        <f>Méretkimutatás!O72</f>
        <v>2.1629999999999998</v>
      </c>
      <c r="C96" s="331" t="s">
        <v>9</v>
      </c>
      <c r="D96" s="7" t="s">
        <v>1</v>
      </c>
      <c r="E96" s="8">
        <v>0</v>
      </c>
      <c r="F96" s="18">
        <f>B96*E96</f>
        <v>0</v>
      </c>
    </row>
    <row r="97" spans="1:7" ht="15" customHeight="1" x14ac:dyDescent="0.3">
      <c r="A97" s="102"/>
      <c r="D97" s="7" t="s">
        <v>2</v>
      </c>
      <c r="E97" s="8">
        <v>0</v>
      </c>
      <c r="G97" s="18">
        <f>B96*E97</f>
        <v>0</v>
      </c>
    </row>
    <row r="98" spans="1:7" ht="15" customHeight="1" x14ac:dyDescent="0.3">
      <c r="A98" s="102"/>
      <c r="D98" s="7"/>
      <c r="E98" s="8"/>
      <c r="F98" s="18"/>
    </row>
    <row r="99" spans="1:7" ht="15" customHeight="1" x14ac:dyDescent="0.3">
      <c r="A99" s="102"/>
      <c r="D99" s="7"/>
      <c r="E99" s="8"/>
      <c r="F99" s="18"/>
    </row>
    <row r="100" spans="1:7" ht="15" customHeight="1" x14ac:dyDescent="0.3">
      <c r="A100" s="102" t="s">
        <v>4</v>
      </c>
      <c r="B100" s="354" t="s">
        <v>86</v>
      </c>
      <c r="C100" s="354"/>
      <c r="D100" s="354"/>
      <c r="E100" s="354"/>
    </row>
    <row r="101" spans="1:7" ht="15" customHeight="1" x14ac:dyDescent="0.3">
      <c r="A101" s="102"/>
      <c r="B101" s="344">
        <f>Méretkimutatás!O76</f>
        <v>118.39690499999999</v>
      </c>
      <c r="C101" s="331" t="s">
        <v>13</v>
      </c>
      <c r="D101" s="7" t="s">
        <v>1</v>
      </c>
      <c r="E101" s="8">
        <v>0</v>
      </c>
      <c r="F101" s="18">
        <f>B101*E101</f>
        <v>0</v>
      </c>
    </row>
    <row r="102" spans="1:7" ht="15" customHeight="1" x14ac:dyDescent="0.3">
      <c r="A102" s="102"/>
      <c r="D102" s="7" t="s">
        <v>2</v>
      </c>
      <c r="E102" s="8">
        <v>0</v>
      </c>
      <c r="G102" s="18">
        <f>B101*E102</f>
        <v>0</v>
      </c>
    </row>
    <row r="103" spans="1:7" ht="15" customHeight="1" x14ac:dyDescent="0.3">
      <c r="A103" s="100"/>
      <c r="B103" s="42"/>
      <c r="D103" s="13"/>
      <c r="E103" s="13"/>
    </row>
    <row r="104" spans="1:7" ht="15" customHeight="1" x14ac:dyDescent="0.3">
      <c r="A104" s="102" t="s">
        <v>5</v>
      </c>
      <c r="B104" s="355" t="s">
        <v>63</v>
      </c>
      <c r="C104" s="355"/>
      <c r="D104" s="355"/>
      <c r="E104" s="355"/>
    </row>
    <row r="105" spans="1:7" ht="15" customHeight="1" x14ac:dyDescent="0.3">
      <c r="A105" s="102"/>
      <c r="B105" s="43">
        <f>Méretkimutatás!O80</f>
        <v>207.90431999999996</v>
      </c>
      <c r="C105" s="331" t="s">
        <v>13</v>
      </c>
      <c r="D105" s="7" t="s">
        <v>1</v>
      </c>
      <c r="E105" s="8">
        <v>0</v>
      </c>
      <c r="F105" s="18">
        <f>B105*E105</f>
        <v>0</v>
      </c>
    </row>
    <row r="106" spans="1:7" ht="15" customHeight="1" x14ac:dyDescent="0.3">
      <c r="A106" s="102"/>
      <c r="D106" s="7" t="s">
        <v>2</v>
      </c>
      <c r="E106" s="8">
        <v>0</v>
      </c>
      <c r="G106" s="18">
        <f>B105*E106</f>
        <v>0</v>
      </c>
    </row>
    <row r="107" spans="1:7" ht="15" customHeight="1" x14ac:dyDescent="0.3">
      <c r="A107" s="102"/>
      <c r="D107" s="7"/>
      <c r="E107" s="8"/>
      <c r="G107" s="18"/>
    </row>
    <row r="108" spans="1:7" ht="15" customHeight="1" x14ac:dyDescent="0.3">
      <c r="A108" s="100"/>
      <c r="B108" s="41" t="s">
        <v>31</v>
      </c>
      <c r="C108" s="20"/>
      <c r="D108" s="11"/>
      <c r="E108" s="16"/>
      <c r="F108" s="21">
        <f>SUM(F91:F107)</f>
        <v>0</v>
      </c>
      <c r="G108" s="21">
        <f>SUM(G91:G107)</f>
        <v>0</v>
      </c>
    </row>
    <row r="109" spans="1:7" ht="15" customHeight="1" x14ac:dyDescent="0.3">
      <c r="A109" s="100"/>
      <c r="B109" s="41"/>
      <c r="C109" s="20"/>
      <c r="D109" s="11"/>
      <c r="E109" s="16"/>
      <c r="F109" s="21"/>
      <c r="G109" s="21"/>
    </row>
    <row r="110" spans="1:7" ht="15" customHeight="1" x14ac:dyDescent="0.3">
      <c r="A110" s="100"/>
      <c r="B110" s="41"/>
      <c r="C110" s="20"/>
      <c r="D110" s="11"/>
      <c r="E110" s="16"/>
      <c r="F110" s="21"/>
      <c r="G110" s="21"/>
    </row>
    <row r="111" spans="1:7" ht="15" customHeight="1" x14ac:dyDescent="0.3">
      <c r="A111" s="94"/>
      <c r="B111" s="80" t="s">
        <v>14</v>
      </c>
      <c r="E111" s="81"/>
    </row>
    <row r="112" spans="1:7" ht="15" customHeight="1" x14ac:dyDescent="0.3">
      <c r="A112" s="330" t="s">
        <v>0</v>
      </c>
      <c r="B112" s="348" t="s">
        <v>57</v>
      </c>
      <c r="C112" s="348"/>
      <c r="D112" s="348"/>
      <c r="E112" s="348"/>
    </row>
    <row r="113" spans="1:7" ht="15" customHeight="1" x14ac:dyDescent="0.3">
      <c r="B113" s="344">
        <f>Méretkimutatás!O87</f>
        <v>60</v>
      </c>
      <c r="C113" s="331" t="s">
        <v>29</v>
      </c>
      <c r="D113" s="7" t="s">
        <v>1</v>
      </c>
      <c r="E113" s="8">
        <v>0</v>
      </c>
      <c r="F113" s="18">
        <f>B113*E113</f>
        <v>0</v>
      </c>
    </row>
    <row r="114" spans="1:7" ht="15" customHeight="1" x14ac:dyDescent="0.3">
      <c r="D114" s="7" t="s">
        <v>2</v>
      </c>
      <c r="E114" s="8">
        <v>0</v>
      </c>
      <c r="G114" s="18">
        <f>B113*E114</f>
        <v>0</v>
      </c>
    </row>
    <row r="115" spans="1:7" ht="15" customHeight="1" x14ac:dyDescent="0.3">
      <c r="D115" s="7"/>
      <c r="E115" s="8"/>
      <c r="G115" s="18"/>
    </row>
    <row r="116" spans="1:7" ht="15" customHeight="1" x14ac:dyDescent="0.3">
      <c r="A116" s="330" t="s">
        <v>12</v>
      </c>
      <c r="B116" s="44" t="s">
        <v>64</v>
      </c>
      <c r="C116" s="3"/>
      <c r="D116" s="3"/>
      <c r="E116" s="3"/>
    </row>
    <row r="117" spans="1:7" ht="15" customHeight="1" x14ac:dyDescent="0.3">
      <c r="B117" s="344">
        <f>Méretkimutatás!O95</f>
        <v>24.249999999999996</v>
      </c>
      <c r="C117" s="331" t="s">
        <v>3</v>
      </c>
      <c r="D117" s="7" t="s">
        <v>1</v>
      </c>
      <c r="E117" s="8">
        <v>0</v>
      </c>
      <c r="F117" s="18">
        <f>B117*E117</f>
        <v>0</v>
      </c>
    </row>
    <row r="118" spans="1:7" ht="15" customHeight="1" x14ac:dyDescent="0.3">
      <c r="D118" s="7" t="s">
        <v>2</v>
      </c>
      <c r="E118" s="8">
        <v>0</v>
      </c>
      <c r="G118" s="18">
        <f>B117*E118</f>
        <v>0</v>
      </c>
    </row>
    <row r="119" spans="1:7" ht="15" customHeight="1" x14ac:dyDescent="0.3">
      <c r="D119" s="7"/>
      <c r="E119" s="8"/>
      <c r="G119" s="18"/>
    </row>
    <row r="120" spans="1:7" ht="15" customHeight="1" x14ac:dyDescent="0.3">
      <c r="A120" s="101" t="s">
        <v>4</v>
      </c>
      <c r="B120" s="348" t="s">
        <v>111</v>
      </c>
      <c r="C120" s="348"/>
      <c r="D120" s="348"/>
      <c r="E120" s="348"/>
    </row>
    <row r="121" spans="1:7" ht="15" customHeight="1" x14ac:dyDescent="0.3">
      <c r="A121" s="101"/>
      <c r="B121" s="344">
        <f>Méretkimutatás!O102</f>
        <v>20.800000000000004</v>
      </c>
      <c r="C121" s="331" t="s">
        <v>3</v>
      </c>
      <c r="D121" s="7" t="s">
        <v>1</v>
      </c>
      <c r="E121" s="8">
        <v>0</v>
      </c>
      <c r="F121" s="18">
        <f>B121*E121</f>
        <v>0</v>
      </c>
    </row>
    <row r="122" spans="1:7" ht="15" customHeight="1" x14ac:dyDescent="0.3">
      <c r="A122" s="101"/>
      <c r="D122" s="7" t="s">
        <v>2</v>
      </c>
      <c r="E122" s="8">
        <v>0</v>
      </c>
      <c r="G122" s="18">
        <f>B121*E122</f>
        <v>0</v>
      </c>
    </row>
    <row r="123" spans="1:7" ht="15" customHeight="1" x14ac:dyDescent="0.3">
      <c r="A123" s="101"/>
      <c r="D123" s="7"/>
      <c r="E123" s="8"/>
      <c r="G123" s="18"/>
    </row>
    <row r="124" spans="1:7" ht="15" customHeight="1" x14ac:dyDescent="0.3">
      <c r="A124" s="101" t="s">
        <v>5</v>
      </c>
      <c r="B124" s="348" t="s">
        <v>84</v>
      </c>
      <c r="C124" s="348"/>
      <c r="D124" s="348"/>
      <c r="E124" s="348"/>
    </row>
    <row r="125" spans="1:7" ht="15" customHeight="1" x14ac:dyDescent="0.3">
      <c r="A125" s="101"/>
      <c r="B125" s="344">
        <f>Méretkimutatás!O105</f>
        <v>1</v>
      </c>
      <c r="C125" s="331" t="s">
        <v>10</v>
      </c>
      <c r="D125" s="7" t="s">
        <v>1</v>
      </c>
      <c r="E125" s="8">
        <v>0</v>
      </c>
      <c r="F125" s="18">
        <f>B125*E125</f>
        <v>0</v>
      </c>
    </row>
    <row r="126" spans="1:7" ht="15" customHeight="1" x14ac:dyDescent="0.3">
      <c r="A126" s="101"/>
      <c r="D126" s="7" t="s">
        <v>2</v>
      </c>
      <c r="E126" s="8">
        <v>0</v>
      </c>
      <c r="G126" s="18">
        <f>B125*E126</f>
        <v>0</v>
      </c>
    </row>
    <row r="127" spans="1:7" ht="15" customHeight="1" x14ac:dyDescent="0.3">
      <c r="A127" s="101"/>
      <c r="D127" s="7"/>
      <c r="E127" s="8"/>
      <c r="G127" s="18"/>
    </row>
    <row r="128" spans="1:7" ht="15" customHeight="1" x14ac:dyDescent="0.3">
      <c r="A128" s="100"/>
      <c r="B128" s="41" t="s">
        <v>31</v>
      </c>
      <c r="C128" s="20"/>
      <c r="D128" s="11"/>
      <c r="E128" s="16"/>
      <c r="F128" s="21">
        <f>SUM(F112:F127)</f>
        <v>0</v>
      </c>
      <c r="G128" s="21">
        <f>SUM(G112:G127)</f>
        <v>0</v>
      </c>
    </row>
    <row r="129" spans="1:7" ht="15" customHeight="1" x14ac:dyDescent="0.3">
      <c r="A129" s="100"/>
      <c r="B129" s="41"/>
      <c r="C129" s="20"/>
      <c r="D129" s="11"/>
      <c r="E129" s="16"/>
      <c r="F129" s="21"/>
      <c r="G129" s="21"/>
    </row>
    <row r="130" spans="1:7" ht="15" customHeight="1" x14ac:dyDescent="0.3">
      <c r="B130" s="36"/>
      <c r="C130" s="19"/>
      <c r="D130" s="19"/>
      <c r="E130" s="19"/>
      <c r="F130" s="37"/>
      <c r="G130" s="37"/>
    </row>
    <row r="131" spans="1:7" ht="15" customHeight="1" x14ac:dyDescent="0.3">
      <c r="A131" s="94"/>
      <c r="B131" s="80" t="s">
        <v>15</v>
      </c>
      <c r="E131" s="81"/>
    </row>
    <row r="132" spans="1:7" ht="15" customHeight="1" x14ac:dyDescent="0.3">
      <c r="A132" s="330" t="s">
        <v>0</v>
      </c>
      <c r="B132" s="349" t="s">
        <v>91</v>
      </c>
      <c r="C132" s="349"/>
      <c r="D132" s="349"/>
      <c r="E132" s="349"/>
    </row>
    <row r="133" spans="1:7" ht="15" customHeight="1" x14ac:dyDescent="0.3">
      <c r="B133" s="344">
        <f>Méretkimutatás!O115</f>
        <v>3.78925</v>
      </c>
      <c r="C133" s="331" t="s">
        <v>9</v>
      </c>
      <c r="D133" s="7" t="s">
        <v>1</v>
      </c>
      <c r="E133" s="8">
        <v>0</v>
      </c>
      <c r="F133" s="18">
        <f>B133*E133</f>
        <v>0</v>
      </c>
    </row>
    <row r="134" spans="1:7" ht="15" customHeight="1" x14ac:dyDescent="0.3">
      <c r="D134" s="7" t="s">
        <v>2</v>
      </c>
      <c r="E134" s="8">
        <v>0</v>
      </c>
      <c r="G134" s="18">
        <f>B133*E134</f>
        <v>0</v>
      </c>
    </row>
    <row r="135" spans="1:7" ht="15" customHeight="1" x14ac:dyDescent="0.3">
      <c r="D135" s="7"/>
      <c r="E135" s="8"/>
      <c r="G135" s="18"/>
    </row>
    <row r="136" spans="1:7" ht="15" customHeight="1" x14ac:dyDescent="0.3">
      <c r="A136" s="330" t="s">
        <v>12</v>
      </c>
      <c r="B136" s="349" t="s">
        <v>46</v>
      </c>
      <c r="C136" s="349"/>
      <c r="D136" s="349"/>
      <c r="E136" s="349"/>
    </row>
    <row r="137" spans="1:7" ht="15" customHeight="1" x14ac:dyDescent="0.3">
      <c r="B137" s="344">
        <f>Méretkimutatás!O122</f>
        <v>0.22770000000000001</v>
      </c>
      <c r="C137" s="331" t="s">
        <v>9</v>
      </c>
      <c r="D137" s="7" t="s">
        <v>1</v>
      </c>
      <c r="E137" s="8">
        <v>0</v>
      </c>
      <c r="F137" s="18">
        <f>B137*E137</f>
        <v>0</v>
      </c>
    </row>
    <row r="138" spans="1:7" ht="15" customHeight="1" x14ac:dyDescent="0.3">
      <c r="D138" s="7" t="s">
        <v>2</v>
      </c>
      <c r="E138" s="8">
        <v>0</v>
      </c>
      <c r="G138" s="18">
        <f>B137*E138</f>
        <v>0</v>
      </c>
    </row>
    <row r="139" spans="1:7" ht="15" customHeight="1" x14ac:dyDescent="0.3">
      <c r="D139" s="7"/>
      <c r="E139" s="8"/>
      <c r="F139" s="18"/>
    </row>
    <row r="140" spans="1:7" ht="15" customHeight="1" x14ac:dyDescent="0.3">
      <c r="A140" s="330" t="s">
        <v>4</v>
      </c>
      <c r="B140" s="349" t="s">
        <v>16</v>
      </c>
      <c r="C140" s="349"/>
      <c r="D140" s="349"/>
      <c r="E140" s="349"/>
    </row>
    <row r="141" spans="1:7" ht="15" customHeight="1" x14ac:dyDescent="0.3">
      <c r="B141" s="344">
        <f>Méretkimutatás!O130</f>
        <v>3.1199999999999992</v>
      </c>
      <c r="C141" s="331" t="s">
        <v>9</v>
      </c>
      <c r="D141" s="7" t="s">
        <v>1</v>
      </c>
      <c r="E141" s="8">
        <v>0</v>
      </c>
      <c r="F141" s="18">
        <f>B141*E141</f>
        <v>0</v>
      </c>
    </row>
    <row r="142" spans="1:7" ht="15" customHeight="1" x14ac:dyDescent="0.3">
      <c r="D142" s="7" t="s">
        <v>2</v>
      </c>
      <c r="E142" s="8">
        <v>0</v>
      </c>
      <c r="G142" s="18">
        <f>B141*E142</f>
        <v>0</v>
      </c>
    </row>
    <row r="143" spans="1:7" ht="15" customHeight="1" x14ac:dyDescent="0.3">
      <c r="D143" s="7"/>
      <c r="E143" s="8"/>
      <c r="G143" s="18"/>
    </row>
    <row r="144" spans="1:7" ht="15" customHeight="1" x14ac:dyDescent="0.3">
      <c r="A144" s="330" t="s">
        <v>5</v>
      </c>
      <c r="B144" s="349" t="s">
        <v>47</v>
      </c>
      <c r="C144" s="349"/>
      <c r="D144" s="349"/>
      <c r="E144" s="349"/>
    </row>
    <row r="145" spans="1:7" ht="15" customHeight="1" x14ac:dyDescent="0.3">
      <c r="B145" s="344">
        <f>Méretkimutatás!O137</f>
        <v>2.016</v>
      </c>
      <c r="C145" s="331" t="s">
        <v>9</v>
      </c>
      <c r="D145" s="7" t="s">
        <v>1</v>
      </c>
      <c r="E145" s="8">
        <v>0</v>
      </c>
      <c r="F145" s="18">
        <f>B145*E145</f>
        <v>0</v>
      </c>
    </row>
    <row r="146" spans="1:7" ht="15" customHeight="1" x14ac:dyDescent="0.3">
      <c r="D146" s="7" t="s">
        <v>2</v>
      </c>
      <c r="E146" s="8">
        <v>0</v>
      </c>
      <c r="G146" s="18">
        <f>B145*E146</f>
        <v>0</v>
      </c>
    </row>
    <row r="147" spans="1:7" ht="15" customHeight="1" x14ac:dyDescent="0.3">
      <c r="D147" s="7"/>
      <c r="E147" s="8"/>
      <c r="G147" s="18"/>
    </row>
    <row r="148" spans="1:7" ht="15" customHeight="1" x14ac:dyDescent="0.3">
      <c r="D148" s="7"/>
      <c r="E148" s="8"/>
      <c r="G148" s="18"/>
    </row>
    <row r="149" spans="1:7" ht="15" customHeight="1" x14ac:dyDescent="0.3">
      <c r="D149" s="7"/>
      <c r="E149" s="8"/>
      <c r="G149" s="18"/>
    </row>
    <row r="150" spans="1:7" ht="15" customHeight="1" x14ac:dyDescent="0.3">
      <c r="A150" s="94" t="s">
        <v>6</v>
      </c>
      <c r="B150" s="44" t="s">
        <v>104</v>
      </c>
      <c r="C150" s="3"/>
      <c r="D150" s="3"/>
      <c r="E150" s="3"/>
    </row>
    <row r="151" spans="1:7" ht="15" customHeight="1" x14ac:dyDescent="0.3">
      <c r="A151" s="94"/>
      <c r="B151" s="344">
        <f>Méretkimutatás!O143</f>
        <v>18.653999999999996</v>
      </c>
      <c r="C151" s="331" t="s">
        <v>9</v>
      </c>
      <c r="D151" s="7" t="s">
        <v>1</v>
      </c>
      <c r="E151" s="8">
        <v>0</v>
      </c>
      <c r="F151" s="18">
        <f>B151*E151</f>
        <v>0</v>
      </c>
    </row>
    <row r="152" spans="1:7" ht="15" customHeight="1" x14ac:dyDescent="0.3">
      <c r="A152" s="94"/>
      <c r="D152" s="7"/>
      <c r="E152" s="8">
        <v>0</v>
      </c>
      <c r="G152" s="18">
        <f>B151*E152</f>
        <v>0</v>
      </c>
    </row>
    <row r="153" spans="1:7" ht="15" customHeight="1" x14ac:dyDescent="0.3">
      <c r="A153" s="94"/>
      <c r="D153" s="7"/>
      <c r="E153" s="8"/>
      <c r="G153" s="18"/>
    </row>
    <row r="154" spans="1:7" ht="15" customHeight="1" x14ac:dyDescent="0.3">
      <c r="A154" s="94" t="s">
        <v>7</v>
      </c>
      <c r="B154" s="365" t="s">
        <v>207</v>
      </c>
      <c r="C154" s="365"/>
      <c r="D154" s="365"/>
      <c r="E154" s="365"/>
    </row>
    <row r="155" spans="1:7" ht="15" customHeight="1" x14ac:dyDescent="0.3">
      <c r="A155" s="94"/>
      <c r="B155" s="344">
        <f>Méretkimutatás!O147</f>
        <v>124.22000000000001</v>
      </c>
      <c r="C155" s="331" t="s">
        <v>3</v>
      </c>
      <c r="D155" s="7" t="s">
        <v>1</v>
      </c>
      <c r="E155" s="8">
        <v>0</v>
      </c>
      <c r="F155" s="18">
        <f>B155*E155</f>
        <v>0</v>
      </c>
    </row>
    <row r="156" spans="1:7" ht="15" customHeight="1" x14ac:dyDescent="0.3">
      <c r="A156" s="94"/>
      <c r="D156" s="7" t="s">
        <v>2</v>
      </c>
      <c r="E156" s="8">
        <v>0</v>
      </c>
      <c r="G156" s="18">
        <f>B155*E156</f>
        <v>0</v>
      </c>
    </row>
    <row r="157" spans="1:7" ht="15" customHeight="1" x14ac:dyDescent="0.3">
      <c r="A157" s="94"/>
      <c r="D157" s="7"/>
      <c r="E157" s="8"/>
      <c r="G157" s="18"/>
    </row>
    <row r="158" spans="1:7" ht="15" customHeight="1" x14ac:dyDescent="0.3">
      <c r="A158" s="94" t="s">
        <v>8</v>
      </c>
      <c r="B158" s="69" t="s">
        <v>105</v>
      </c>
      <c r="C158" s="4"/>
      <c r="D158" s="4"/>
      <c r="E158" s="4"/>
    </row>
    <row r="159" spans="1:7" ht="15" customHeight="1" x14ac:dyDescent="0.3">
      <c r="A159" s="94"/>
      <c r="B159" s="344">
        <f>Méretkimutatás!O151</f>
        <v>170.995</v>
      </c>
      <c r="C159" s="331" t="s">
        <v>3</v>
      </c>
      <c r="D159" s="7" t="s">
        <v>1</v>
      </c>
      <c r="E159" s="8">
        <v>0</v>
      </c>
      <c r="F159" s="18">
        <f>B159*E159</f>
        <v>0</v>
      </c>
    </row>
    <row r="160" spans="1:7" ht="15" customHeight="1" x14ac:dyDescent="0.3">
      <c r="A160" s="94"/>
      <c r="D160" s="7" t="s">
        <v>2</v>
      </c>
      <c r="E160" s="8">
        <v>0</v>
      </c>
      <c r="G160" s="18">
        <f>B159*E160</f>
        <v>0</v>
      </c>
    </row>
    <row r="161" spans="1:7" ht="15" customHeight="1" x14ac:dyDescent="0.3">
      <c r="A161" s="94"/>
      <c r="D161" s="7"/>
      <c r="E161" s="8"/>
      <c r="G161" s="18"/>
    </row>
    <row r="162" spans="1:7" ht="15" customHeight="1" x14ac:dyDescent="0.3">
      <c r="A162" s="94" t="s">
        <v>17</v>
      </c>
      <c r="B162" s="348" t="s">
        <v>21</v>
      </c>
      <c r="C162" s="348"/>
      <c r="D162" s="348"/>
      <c r="E162" s="348"/>
    </row>
    <row r="163" spans="1:7" ht="15" customHeight="1" x14ac:dyDescent="0.3">
      <c r="A163" s="94"/>
      <c r="B163" s="122">
        <f>Méretkimutatás!O159</f>
        <v>119.52028499999999</v>
      </c>
      <c r="C163" s="331" t="s">
        <v>13</v>
      </c>
      <c r="D163" s="7" t="s">
        <v>1</v>
      </c>
      <c r="E163" s="8">
        <v>0</v>
      </c>
      <c r="F163" s="18">
        <f>B163*E163</f>
        <v>0</v>
      </c>
    </row>
    <row r="164" spans="1:7" ht="15" customHeight="1" x14ac:dyDescent="0.3">
      <c r="A164" s="94"/>
      <c r="D164" s="7" t="s">
        <v>2</v>
      </c>
      <c r="E164" s="8">
        <v>0</v>
      </c>
      <c r="G164" s="18">
        <f>B163*E164</f>
        <v>0</v>
      </c>
    </row>
    <row r="165" spans="1:7" ht="15" customHeight="1" x14ac:dyDescent="0.3">
      <c r="A165" s="94"/>
      <c r="D165" s="7"/>
      <c r="E165" s="8"/>
      <c r="G165" s="18"/>
    </row>
    <row r="166" spans="1:7" ht="15" customHeight="1" x14ac:dyDescent="0.3">
      <c r="A166" s="94" t="s">
        <v>18</v>
      </c>
      <c r="B166" s="44" t="s">
        <v>45</v>
      </c>
      <c r="C166" s="3"/>
      <c r="D166" s="3"/>
      <c r="E166" s="3"/>
    </row>
    <row r="167" spans="1:7" ht="15" customHeight="1" x14ac:dyDescent="0.3">
      <c r="A167" s="94"/>
      <c r="B167" s="122">
        <f>Méretkimutatás!O164</f>
        <v>332.68031999999999</v>
      </c>
      <c r="C167" s="331" t="s">
        <v>13</v>
      </c>
      <c r="D167" s="7" t="s">
        <v>1</v>
      </c>
      <c r="E167" s="8">
        <v>0</v>
      </c>
      <c r="F167" s="18">
        <f>B167*E167</f>
        <v>0</v>
      </c>
    </row>
    <row r="168" spans="1:7" ht="15" customHeight="1" x14ac:dyDescent="0.3">
      <c r="A168" s="94"/>
      <c r="D168" s="7" t="s">
        <v>2</v>
      </c>
      <c r="E168" s="8">
        <v>0</v>
      </c>
      <c r="G168" s="18">
        <f>B167*E168</f>
        <v>0</v>
      </c>
    </row>
    <row r="169" spans="1:7" ht="15" customHeight="1" x14ac:dyDescent="0.3">
      <c r="A169" s="94"/>
      <c r="D169" s="7"/>
      <c r="E169" s="8"/>
      <c r="G169" s="18"/>
    </row>
    <row r="170" spans="1:7" ht="15" customHeight="1" x14ac:dyDescent="0.3">
      <c r="A170" s="94" t="s">
        <v>19</v>
      </c>
      <c r="B170" s="44" t="s">
        <v>66</v>
      </c>
      <c r="C170" s="3"/>
      <c r="D170" s="3"/>
      <c r="E170" s="3"/>
    </row>
    <row r="171" spans="1:7" ht="15" customHeight="1" x14ac:dyDescent="0.3">
      <c r="A171" s="94"/>
      <c r="B171" s="122">
        <f>Méretkimutatás!O169</f>
        <v>71.903040000000004</v>
      </c>
      <c r="C171" s="331" t="s">
        <v>13</v>
      </c>
      <c r="D171" s="7" t="s">
        <v>1</v>
      </c>
      <c r="E171" s="8">
        <v>0</v>
      </c>
      <c r="F171" s="18">
        <f>B171*E171</f>
        <v>0</v>
      </c>
    </row>
    <row r="172" spans="1:7" ht="15" customHeight="1" x14ac:dyDescent="0.3">
      <c r="A172" s="94"/>
      <c r="D172" s="7" t="s">
        <v>2</v>
      </c>
      <c r="E172" s="8">
        <v>0</v>
      </c>
      <c r="G172" s="18">
        <f>B171*E172</f>
        <v>0</v>
      </c>
    </row>
    <row r="173" spans="1:7" ht="15" customHeight="1" x14ac:dyDescent="0.3">
      <c r="A173" s="94"/>
      <c r="D173" s="7"/>
      <c r="E173" s="8"/>
      <c r="G173" s="18"/>
    </row>
    <row r="174" spans="1:7" ht="15" customHeight="1" x14ac:dyDescent="0.3">
      <c r="A174" s="94" t="s">
        <v>20</v>
      </c>
      <c r="B174" s="348" t="s">
        <v>211</v>
      </c>
      <c r="C174" s="348"/>
      <c r="D174" s="348"/>
      <c r="E174" s="348"/>
    </row>
    <row r="175" spans="1:7" ht="15" customHeight="1" x14ac:dyDescent="0.3">
      <c r="A175" s="94"/>
      <c r="B175" s="122">
        <f>Méretkimutatás!O172</f>
        <v>78.52</v>
      </c>
      <c r="C175" s="331" t="s">
        <v>10</v>
      </c>
      <c r="D175" s="7" t="s">
        <v>1</v>
      </c>
      <c r="E175" s="8">
        <v>0</v>
      </c>
      <c r="F175" s="18">
        <f>B175*E175</f>
        <v>0</v>
      </c>
    </row>
    <row r="176" spans="1:7" ht="15" customHeight="1" x14ac:dyDescent="0.3">
      <c r="A176" s="94"/>
      <c r="D176" s="7" t="s">
        <v>2</v>
      </c>
      <c r="E176" s="8">
        <v>0</v>
      </c>
      <c r="G176" s="18">
        <f>B175*E176</f>
        <v>0</v>
      </c>
    </row>
    <row r="177" spans="1:7" ht="15" customHeight="1" x14ac:dyDescent="0.3">
      <c r="A177" s="94"/>
      <c r="D177" s="7"/>
      <c r="E177" s="8"/>
      <c r="G177" s="18"/>
    </row>
    <row r="178" spans="1:7" ht="15" customHeight="1" x14ac:dyDescent="0.3">
      <c r="A178" s="94" t="s">
        <v>22</v>
      </c>
      <c r="B178" s="348" t="s">
        <v>260</v>
      </c>
      <c r="C178" s="348"/>
      <c r="D178" s="348"/>
      <c r="E178" s="348"/>
    </row>
    <row r="179" spans="1:7" ht="15" customHeight="1" x14ac:dyDescent="0.3">
      <c r="A179" s="94"/>
      <c r="B179" s="122">
        <f>Méretkimutatás!O176</f>
        <v>5</v>
      </c>
      <c r="C179" s="331" t="s">
        <v>10</v>
      </c>
      <c r="D179" s="7" t="s">
        <v>1</v>
      </c>
      <c r="E179" s="8">
        <v>0</v>
      </c>
      <c r="F179" s="18">
        <f>B179*E179</f>
        <v>0</v>
      </c>
    </row>
    <row r="180" spans="1:7" ht="15" customHeight="1" x14ac:dyDescent="0.3">
      <c r="A180" s="94"/>
      <c r="D180" s="7" t="s">
        <v>2</v>
      </c>
      <c r="E180" s="8">
        <v>0</v>
      </c>
      <c r="G180" s="18">
        <f>B179*E180</f>
        <v>0</v>
      </c>
    </row>
    <row r="181" spans="1:7" ht="15" customHeight="1" x14ac:dyDescent="0.3">
      <c r="A181" s="94"/>
      <c r="D181" s="7"/>
      <c r="E181" s="8"/>
      <c r="G181" s="18"/>
    </row>
    <row r="182" spans="1:7" ht="15" customHeight="1" x14ac:dyDescent="0.3">
      <c r="A182" s="94"/>
      <c r="B182" s="41" t="s">
        <v>31</v>
      </c>
      <c r="C182" s="20"/>
      <c r="D182" s="11"/>
      <c r="E182" s="16"/>
      <c r="F182" s="21">
        <f>SUM(F133:F181)</f>
        <v>0</v>
      </c>
      <c r="G182" s="21">
        <f>SUM(G132:G181)</f>
        <v>0</v>
      </c>
    </row>
    <row r="183" spans="1:7" ht="15" customHeight="1" x14ac:dyDescent="0.3">
      <c r="A183" s="94"/>
      <c r="D183" s="7"/>
      <c r="E183" s="8"/>
      <c r="G183" s="18"/>
    </row>
    <row r="184" spans="1:7" ht="15" customHeight="1" x14ac:dyDescent="0.3">
      <c r="A184" s="94"/>
      <c r="D184" s="7"/>
      <c r="E184" s="8"/>
      <c r="G184" s="18"/>
    </row>
    <row r="185" spans="1:7" ht="15" customHeight="1" x14ac:dyDescent="0.3">
      <c r="A185" s="94"/>
      <c r="B185" s="80" t="s">
        <v>24</v>
      </c>
      <c r="E185" s="81"/>
    </row>
    <row r="186" spans="1:7" ht="15" customHeight="1" x14ac:dyDescent="0.3">
      <c r="A186" s="94"/>
      <c r="B186" s="348" t="s">
        <v>188</v>
      </c>
      <c r="C186" s="348"/>
      <c r="D186" s="348"/>
      <c r="E186" s="348"/>
    </row>
    <row r="187" spans="1:7" ht="15" customHeight="1" x14ac:dyDescent="0.3">
      <c r="A187" s="94" t="s">
        <v>0</v>
      </c>
      <c r="B187" s="348" t="s">
        <v>176</v>
      </c>
      <c r="C187" s="348"/>
      <c r="D187" s="348"/>
      <c r="E187" s="348"/>
    </row>
    <row r="188" spans="1:7" ht="15" customHeight="1" x14ac:dyDescent="0.3">
      <c r="A188" s="94"/>
      <c r="B188" s="344">
        <f>Méretkimutatás!O185</f>
        <v>8</v>
      </c>
      <c r="C188" s="331" t="s">
        <v>10</v>
      </c>
      <c r="D188" s="7" t="s">
        <v>1</v>
      </c>
      <c r="E188" s="8">
        <v>0</v>
      </c>
      <c r="F188" s="18">
        <f>B188*E188</f>
        <v>0</v>
      </c>
    </row>
    <row r="189" spans="1:7" ht="15" customHeight="1" x14ac:dyDescent="0.3">
      <c r="A189" s="94"/>
      <c r="D189" s="7" t="s">
        <v>2</v>
      </c>
      <c r="E189" s="8">
        <v>0</v>
      </c>
      <c r="G189" s="18">
        <f>B188*E189</f>
        <v>0</v>
      </c>
    </row>
    <row r="190" spans="1:7" ht="15" customHeight="1" x14ac:dyDescent="0.3">
      <c r="A190" s="94"/>
      <c r="D190" s="7"/>
      <c r="E190" s="8"/>
      <c r="G190" s="18"/>
    </row>
    <row r="191" spans="1:7" ht="15" customHeight="1" x14ac:dyDescent="0.3">
      <c r="A191" s="94" t="s">
        <v>12</v>
      </c>
      <c r="B191" s="348" t="s">
        <v>181</v>
      </c>
      <c r="C191" s="348"/>
      <c r="D191" s="348"/>
      <c r="E191" s="348"/>
    </row>
    <row r="192" spans="1:7" ht="15" customHeight="1" x14ac:dyDescent="0.3">
      <c r="A192" s="94"/>
      <c r="B192" s="344">
        <f>Méretkimutatás!O189</f>
        <v>4</v>
      </c>
      <c r="C192" s="331" t="s">
        <v>10</v>
      </c>
      <c r="D192" s="7" t="s">
        <v>1</v>
      </c>
      <c r="E192" s="8">
        <v>0</v>
      </c>
      <c r="F192" s="18">
        <f>B192*E192</f>
        <v>0</v>
      </c>
    </row>
    <row r="193" spans="1:7" ht="15" customHeight="1" x14ac:dyDescent="0.3">
      <c r="A193" s="94"/>
      <c r="D193" s="7" t="s">
        <v>2</v>
      </c>
      <c r="E193" s="8">
        <v>0</v>
      </c>
      <c r="G193" s="18">
        <f>B192*E193</f>
        <v>0</v>
      </c>
    </row>
    <row r="194" spans="1:7" ht="15" customHeight="1" x14ac:dyDescent="0.3">
      <c r="A194" s="94"/>
      <c r="D194" s="7"/>
      <c r="E194" s="8"/>
      <c r="G194" s="18"/>
    </row>
    <row r="195" spans="1:7" ht="15" customHeight="1" x14ac:dyDescent="0.3">
      <c r="A195" s="94" t="s">
        <v>4</v>
      </c>
      <c r="B195" s="348" t="s">
        <v>214</v>
      </c>
      <c r="C195" s="348"/>
      <c r="D195" s="348"/>
      <c r="E195" s="348"/>
    </row>
    <row r="196" spans="1:7" ht="15" customHeight="1" x14ac:dyDescent="0.3">
      <c r="A196" s="94"/>
      <c r="B196" s="344">
        <f>Méretkimutatás!O193</f>
        <v>2</v>
      </c>
      <c r="C196" s="331" t="s">
        <v>10</v>
      </c>
      <c r="D196" s="7" t="s">
        <v>1</v>
      </c>
      <c r="E196" s="8">
        <v>0</v>
      </c>
      <c r="F196" s="18">
        <f>B196*E196</f>
        <v>0</v>
      </c>
    </row>
    <row r="197" spans="1:7" ht="15" customHeight="1" x14ac:dyDescent="0.3">
      <c r="A197" s="94"/>
      <c r="D197" s="7" t="s">
        <v>2</v>
      </c>
      <c r="E197" s="8">
        <v>0</v>
      </c>
      <c r="G197" s="18">
        <f>B196*E197</f>
        <v>0</v>
      </c>
    </row>
    <row r="198" spans="1:7" ht="15" customHeight="1" x14ac:dyDescent="0.3">
      <c r="A198" s="94"/>
      <c r="D198" s="7"/>
      <c r="E198" s="8"/>
      <c r="G198" s="18"/>
    </row>
    <row r="199" spans="1:7" ht="15" customHeight="1" x14ac:dyDescent="0.3">
      <c r="A199" s="94"/>
      <c r="D199" s="7"/>
      <c r="E199" s="8"/>
      <c r="G199" s="18"/>
    </row>
    <row r="200" spans="1:7" ht="15" customHeight="1" x14ac:dyDescent="0.3">
      <c r="A200" s="94"/>
      <c r="B200" s="348" t="s">
        <v>81</v>
      </c>
      <c r="C200" s="348"/>
      <c r="D200" s="348"/>
      <c r="E200" s="348"/>
    </row>
    <row r="201" spans="1:7" ht="15" customHeight="1" x14ac:dyDescent="0.3">
      <c r="A201" s="94" t="s">
        <v>5</v>
      </c>
      <c r="B201" s="348" t="s">
        <v>106</v>
      </c>
      <c r="C201" s="348"/>
      <c r="D201" s="348"/>
      <c r="E201" s="348"/>
    </row>
    <row r="202" spans="1:7" ht="15" customHeight="1" x14ac:dyDescent="0.3">
      <c r="A202" s="94"/>
      <c r="B202" s="344">
        <f>Méretkimutatás!O198</f>
        <v>10</v>
      </c>
      <c r="C202" s="331" t="s">
        <v>10</v>
      </c>
      <c r="D202" s="7" t="s">
        <v>1</v>
      </c>
      <c r="E202" s="8">
        <v>0</v>
      </c>
      <c r="F202" s="18">
        <f>B202*E202</f>
        <v>0</v>
      </c>
    </row>
    <row r="203" spans="1:7" ht="15" customHeight="1" x14ac:dyDescent="0.3">
      <c r="A203" s="94"/>
      <c r="D203" s="7" t="s">
        <v>2</v>
      </c>
      <c r="E203" s="8">
        <v>0</v>
      </c>
      <c r="G203" s="18">
        <f>B202*E203</f>
        <v>0</v>
      </c>
    </row>
    <row r="204" spans="1:7" ht="15" customHeight="1" x14ac:dyDescent="0.3">
      <c r="A204" s="94"/>
      <c r="B204" s="3"/>
      <c r="C204" s="3"/>
      <c r="D204" s="3"/>
      <c r="E204" s="3"/>
    </row>
    <row r="205" spans="1:7" ht="15" customHeight="1" x14ac:dyDescent="0.3">
      <c r="A205" s="94" t="s">
        <v>6</v>
      </c>
      <c r="B205" s="348" t="s">
        <v>176</v>
      </c>
      <c r="C205" s="348"/>
      <c r="D205" s="348"/>
      <c r="E205" s="348"/>
    </row>
    <row r="206" spans="1:7" ht="15" customHeight="1" x14ac:dyDescent="0.3">
      <c r="A206" s="94"/>
      <c r="B206" s="344">
        <f>Méretkimutatás!O202</f>
        <v>8</v>
      </c>
      <c r="C206" s="331" t="s">
        <v>10</v>
      </c>
      <c r="D206" s="7" t="s">
        <v>1</v>
      </c>
      <c r="E206" s="8">
        <v>0</v>
      </c>
      <c r="F206" s="18">
        <f>B206*E206</f>
        <v>0</v>
      </c>
    </row>
    <row r="207" spans="1:7" ht="15" customHeight="1" x14ac:dyDescent="0.3">
      <c r="A207" s="94"/>
      <c r="D207" s="7" t="s">
        <v>2</v>
      </c>
      <c r="E207" s="8">
        <v>0</v>
      </c>
      <c r="G207" s="18">
        <f>B206*E207</f>
        <v>0</v>
      </c>
    </row>
    <row r="208" spans="1:7" ht="15" customHeight="1" x14ac:dyDescent="0.3">
      <c r="A208" s="94"/>
      <c r="D208" s="7"/>
      <c r="E208" s="8"/>
      <c r="G208" s="18"/>
    </row>
    <row r="209" spans="1:7" ht="15" customHeight="1" x14ac:dyDescent="0.3">
      <c r="A209" s="99"/>
      <c r="B209" s="41" t="s">
        <v>31</v>
      </c>
      <c r="C209" s="20"/>
      <c r="D209" s="11"/>
      <c r="E209" s="16"/>
      <c r="F209" s="21">
        <f>SUM(F186:F208)</f>
        <v>0</v>
      </c>
      <c r="G209" s="21">
        <f>SUM(G186:G208)</f>
        <v>0</v>
      </c>
    </row>
    <row r="210" spans="1:7" ht="15" customHeight="1" x14ac:dyDescent="0.3">
      <c r="A210" s="94"/>
      <c r="B210" s="44"/>
      <c r="E210" s="3"/>
    </row>
    <row r="211" spans="1:7" ht="15" customHeight="1" x14ac:dyDescent="0.3">
      <c r="A211" s="94"/>
      <c r="B211" s="44"/>
      <c r="E211" s="3"/>
    </row>
    <row r="212" spans="1:7" ht="15" customHeight="1" x14ac:dyDescent="0.3">
      <c r="A212" s="94"/>
      <c r="B212" s="80" t="s">
        <v>25</v>
      </c>
      <c r="E212" s="81"/>
    </row>
    <row r="213" spans="1:7" ht="15" customHeight="1" x14ac:dyDescent="0.3">
      <c r="A213" s="94" t="s">
        <v>0</v>
      </c>
      <c r="B213" s="348" t="s">
        <v>107</v>
      </c>
      <c r="C213" s="348"/>
      <c r="D213" s="348"/>
      <c r="E213" s="348"/>
    </row>
    <row r="214" spans="1:7" ht="15" customHeight="1" x14ac:dyDescent="0.3">
      <c r="A214" s="94"/>
      <c r="B214" s="344">
        <f>Méretkimutatás!O210</f>
        <v>15.157</v>
      </c>
      <c r="C214" s="331" t="s">
        <v>3</v>
      </c>
      <c r="D214" s="7" t="s">
        <v>1</v>
      </c>
      <c r="E214" s="8">
        <v>0</v>
      </c>
      <c r="F214" s="18">
        <f>B214*E214</f>
        <v>0</v>
      </c>
    </row>
    <row r="215" spans="1:7" ht="15" customHeight="1" x14ac:dyDescent="0.3">
      <c r="A215" s="94"/>
      <c r="D215" s="7" t="s">
        <v>2</v>
      </c>
      <c r="E215" s="8">
        <v>0</v>
      </c>
      <c r="G215" s="18">
        <f>B214*E215</f>
        <v>0</v>
      </c>
    </row>
    <row r="216" spans="1:7" ht="15" customHeight="1" x14ac:dyDescent="0.3">
      <c r="A216" s="94"/>
      <c r="D216" s="7"/>
      <c r="E216" s="8"/>
      <c r="F216" s="18"/>
    </row>
    <row r="217" spans="1:7" ht="15" customHeight="1" x14ac:dyDescent="0.3">
      <c r="A217" s="94" t="s">
        <v>12</v>
      </c>
      <c r="B217" s="348" t="s">
        <v>195</v>
      </c>
      <c r="C217" s="348"/>
      <c r="D217" s="348"/>
      <c r="E217" s="348"/>
    </row>
    <row r="218" spans="1:7" ht="15" customHeight="1" x14ac:dyDescent="0.3">
      <c r="A218" s="94"/>
      <c r="B218" s="344">
        <f>Méretkimutatás!O229</f>
        <v>142.98999999999998</v>
      </c>
      <c r="C218" s="331" t="s">
        <v>3</v>
      </c>
      <c r="D218" s="7" t="s">
        <v>1</v>
      </c>
      <c r="E218" s="8">
        <v>0</v>
      </c>
      <c r="F218" s="18">
        <f>B218*E218</f>
        <v>0</v>
      </c>
    </row>
    <row r="219" spans="1:7" ht="15" customHeight="1" x14ac:dyDescent="0.3">
      <c r="A219" s="94"/>
      <c r="D219" s="7" t="s">
        <v>2</v>
      </c>
      <c r="E219" s="8">
        <v>0</v>
      </c>
      <c r="G219" s="18">
        <f>B218*E219</f>
        <v>0</v>
      </c>
    </row>
    <row r="220" spans="1:7" ht="15" customHeight="1" x14ac:dyDescent="0.3">
      <c r="A220" s="94"/>
      <c r="D220" s="7"/>
      <c r="E220" s="8"/>
      <c r="G220" s="18"/>
    </row>
    <row r="221" spans="1:7" ht="15" customHeight="1" x14ac:dyDescent="0.3">
      <c r="A221" s="94" t="s">
        <v>4</v>
      </c>
      <c r="B221" s="363" t="s">
        <v>82</v>
      </c>
      <c r="C221" s="363"/>
      <c r="D221" s="363"/>
      <c r="E221" s="363"/>
    </row>
    <row r="222" spans="1:7" ht="15" customHeight="1" x14ac:dyDescent="0.3">
      <c r="A222" s="94"/>
      <c r="B222" s="344">
        <f>Méretkimutatás!O237</f>
        <v>159.47999999999999</v>
      </c>
      <c r="C222" s="331" t="s">
        <v>3</v>
      </c>
      <c r="D222" s="7" t="s">
        <v>1</v>
      </c>
      <c r="E222" s="8">
        <v>0</v>
      </c>
      <c r="F222" s="18">
        <f>B222*E222</f>
        <v>0</v>
      </c>
    </row>
    <row r="223" spans="1:7" ht="15" customHeight="1" x14ac:dyDescent="0.3">
      <c r="A223" s="94"/>
      <c r="D223" s="7" t="s">
        <v>2</v>
      </c>
      <c r="E223" s="8">
        <v>0</v>
      </c>
      <c r="G223" s="18">
        <f>B222*E223</f>
        <v>0</v>
      </c>
    </row>
    <row r="224" spans="1:7" ht="15" customHeight="1" x14ac:dyDescent="0.3">
      <c r="A224" s="94"/>
      <c r="D224" s="7"/>
      <c r="E224" s="8"/>
      <c r="G224" s="18"/>
    </row>
    <row r="225" spans="1:7" ht="15" customHeight="1" x14ac:dyDescent="0.3">
      <c r="A225" s="94" t="s">
        <v>5</v>
      </c>
      <c r="B225" s="348" t="s">
        <v>175</v>
      </c>
      <c r="C225" s="348"/>
      <c r="D225" s="348"/>
      <c r="E225" s="348"/>
    </row>
    <row r="226" spans="1:7" ht="15" customHeight="1" x14ac:dyDescent="0.3">
      <c r="A226" s="94"/>
      <c r="B226" s="344">
        <f>Méretkimutatás!O241</f>
        <v>0.66599999999999993</v>
      </c>
      <c r="C226" s="331" t="s">
        <v>9</v>
      </c>
      <c r="D226" s="7" t="s">
        <v>1</v>
      </c>
      <c r="E226" s="8">
        <v>0</v>
      </c>
      <c r="F226" s="18">
        <f>B226*E226</f>
        <v>0</v>
      </c>
    </row>
    <row r="227" spans="1:7" ht="15" customHeight="1" x14ac:dyDescent="0.3">
      <c r="A227" s="94"/>
      <c r="D227" s="7" t="s">
        <v>2</v>
      </c>
      <c r="E227" s="8">
        <v>0</v>
      </c>
      <c r="G227" s="18">
        <f>B226*E227</f>
        <v>0</v>
      </c>
    </row>
    <row r="228" spans="1:7" ht="15" customHeight="1" x14ac:dyDescent="0.3">
      <c r="A228" s="94"/>
      <c r="D228" s="7"/>
      <c r="E228" s="8"/>
      <c r="G228" s="18"/>
    </row>
    <row r="229" spans="1:7" ht="15" customHeight="1" x14ac:dyDescent="0.3">
      <c r="A229" s="94" t="s">
        <v>6</v>
      </c>
      <c r="B229" s="348" t="s">
        <v>200</v>
      </c>
      <c r="C229" s="348"/>
      <c r="D229" s="348"/>
      <c r="E229" s="348"/>
    </row>
    <row r="230" spans="1:7" ht="15" customHeight="1" x14ac:dyDescent="0.3">
      <c r="A230" s="94"/>
      <c r="B230" s="344">
        <f>Méretkimutatás!O244</f>
        <v>2.5300000000000002</v>
      </c>
      <c r="C230" s="7" t="s">
        <v>29</v>
      </c>
      <c r="D230" s="7" t="s">
        <v>1</v>
      </c>
      <c r="E230" s="8">
        <v>0</v>
      </c>
      <c r="F230" s="18">
        <f>B230*E230</f>
        <v>0</v>
      </c>
    </row>
    <row r="231" spans="1:7" ht="15" customHeight="1" x14ac:dyDescent="0.3">
      <c r="A231" s="94"/>
      <c r="D231" s="7" t="s">
        <v>2</v>
      </c>
      <c r="E231" s="8">
        <v>0</v>
      </c>
      <c r="G231" s="18">
        <f>B230*E231</f>
        <v>0</v>
      </c>
    </row>
    <row r="232" spans="1:7" ht="15" customHeight="1" x14ac:dyDescent="0.3">
      <c r="A232" s="94"/>
      <c r="D232" s="7"/>
      <c r="E232" s="8"/>
      <c r="G232" s="18"/>
    </row>
    <row r="233" spans="1:7" ht="15" customHeight="1" x14ac:dyDescent="0.3">
      <c r="A233" s="94" t="s">
        <v>7</v>
      </c>
      <c r="B233" s="348" t="s">
        <v>216</v>
      </c>
      <c r="C233" s="348"/>
      <c r="D233" s="348"/>
      <c r="E233" s="348"/>
    </row>
    <row r="234" spans="1:7" ht="15" customHeight="1" x14ac:dyDescent="0.3">
      <c r="A234" s="94"/>
      <c r="B234" s="344">
        <f>Méretkimutatás!O248</f>
        <v>8.8799999999999972</v>
      </c>
      <c r="C234" s="7" t="s">
        <v>3</v>
      </c>
      <c r="D234" s="7" t="s">
        <v>1</v>
      </c>
      <c r="E234" s="8">
        <v>0</v>
      </c>
      <c r="F234" s="18">
        <f>B234*E234</f>
        <v>0</v>
      </c>
    </row>
    <row r="235" spans="1:7" ht="15" customHeight="1" x14ac:dyDescent="0.3">
      <c r="A235" s="94"/>
      <c r="D235" s="7" t="s">
        <v>2</v>
      </c>
      <c r="E235" s="8">
        <v>0</v>
      </c>
      <c r="G235" s="18">
        <f>B234*E235</f>
        <v>0</v>
      </c>
    </row>
    <row r="236" spans="1:7" ht="15" customHeight="1" x14ac:dyDescent="0.3">
      <c r="A236" s="94"/>
      <c r="D236" s="7"/>
      <c r="E236" s="8"/>
      <c r="G236" s="18"/>
    </row>
    <row r="237" spans="1:7" ht="15" customHeight="1" x14ac:dyDescent="0.3">
      <c r="A237" s="94" t="s">
        <v>8</v>
      </c>
      <c r="B237" s="348" t="s">
        <v>199</v>
      </c>
      <c r="C237" s="348"/>
      <c r="D237" s="348"/>
      <c r="E237" s="348"/>
    </row>
    <row r="238" spans="1:7" ht="15" customHeight="1" x14ac:dyDescent="0.3">
      <c r="A238" s="94"/>
      <c r="B238" s="344">
        <f>Méretkimutatás!O252</f>
        <v>6.33</v>
      </c>
      <c r="C238" s="7" t="s">
        <v>29</v>
      </c>
      <c r="D238" s="7" t="s">
        <v>1</v>
      </c>
      <c r="E238" s="8">
        <v>0</v>
      </c>
      <c r="F238" s="18">
        <f>B238*E238</f>
        <v>0</v>
      </c>
    </row>
    <row r="239" spans="1:7" ht="15" customHeight="1" x14ac:dyDescent="0.3">
      <c r="A239" s="94"/>
      <c r="D239" s="7" t="s">
        <v>2</v>
      </c>
      <c r="E239" s="8">
        <v>0</v>
      </c>
      <c r="G239" s="18">
        <f>B238*E239</f>
        <v>0</v>
      </c>
    </row>
    <row r="240" spans="1:7" ht="15" customHeight="1" x14ac:dyDescent="0.3">
      <c r="A240" s="94"/>
      <c r="D240" s="7"/>
      <c r="E240" s="8"/>
      <c r="G240" s="18"/>
    </row>
    <row r="241" spans="1:7" ht="15" customHeight="1" x14ac:dyDescent="0.3">
      <c r="B241" s="41" t="s">
        <v>31</v>
      </c>
      <c r="C241" s="20"/>
      <c r="D241" s="11"/>
      <c r="E241" s="16"/>
      <c r="F241" s="21">
        <f>SUM(F213:F240)</f>
        <v>0</v>
      </c>
      <c r="G241" s="21">
        <f>SUM(G213:G240)</f>
        <v>0</v>
      </c>
    </row>
    <row r="242" spans="1:7" ht="15" customHeight="1" x14ac:dyDescent="0.3">
      <c r="B242" s="41"/>
      <c r="C242" s="20"/>
      <c r="D242" s="11"/>
      <c r="E242" s="16"/>
      <c r="F242" s="21"/>
      <c r="G242" s="21"/>
    </row>
    <row r="243" spans="1:7" ht="15" customHeight="1" x14ac:dyDescent="0.3">
      <c r="B243" s="41"/>
      <c r="C243" s="20"/>
      <c r="D243" s="11"/>
      <c r="E243" s="16"/>
      <c r="F243" s="21"/>
      <c r="G243" s="21"/>
    </row>
    <row r="244" spans="1:7" ht="15" customHeight="1" x14ac:dyDescent="0.3">
      <c r="A244" s="94"/>
      <c r="B244" s="80" t="s">
        <v>26</v>
      </c>
      <c r="E244" s="16"/>
      <c r="F244" s="21"/>
      <c r="G244" s="21"/>
    </row>
    <row r="245" spans="1:7" ht="15" customHeight="1" x14ac:dyDescent="0.3">
      <c r="A245" s="330" t="s">
        <v>0</v>
      </c>
      <c r="B245" s="353" t="s">
        <v>62</v>
      </c>
      <c r="C245" s="353"/>
      <c r="D245" s="353"/>
      <c r="E245" s="353"/>
      <c r="F245" s="21"/>
      <c r="G245" s="21"/>
    </row>
    <row r="246" spans="1:7" ht="15" customHeight="1" x14ac:dyDescent="0.3">
      <c r="B246" s="344">
        <f>Méretkimutatás!O274</f>
        <v>455.49</v>
      </c>
      <c r="C246" s="331" t="s">
        <v>3</v>
      </c>
      <c r="D246" s="7" t="s">
        <v>1</v>
      </c>
      <c r="E246" s="8">
        <v>0</v>
      </c>
      <c r="F246" s="18">
        <f>B246*E246</f>
        <v>0</v>
      </c>
    </row>
    <row r="247" spans="1:7" ht="15" customHeight="1" x14ac:dyDescent="0.3">
      <c r="D247" s="7" t="s">
        <v>2</v>
      </c>
      <c r="E247" s="8">
        <v>0</v>
      </c>
      <c r="G247" s="18">
        <f>B246*E247</f>
        <v>0</v>
      </c>
    </row>
    <row r="248" spans="1:7" ht="15" customHeight="1" x14ac:dyDescent="0.3">
      <c r="D248" s="29"/>
      <c r="E248" s="29"/>
      <c r="F248" s="29"/>
      <c r="G248" s="29"/>
    </row>
    <row r="249" spans="1:7" ht="15" customHeight="1" x14ac:dyDescent="0.3">
      <c r="D249" s="7"/>
      <c r="E249" s="8"/>
      <c r="G249" s="18"/>
    </row>
    <row r="250" spans="1:7" ht="15" customHeight="1" x14ac:dyDescent="0.3">
      <c r="A250" s="330" t="s">
        <v>12</v>
      </c>
      <c r="B250" s="344" t="s">
        <v>220</v>
      </c>
      <c r="F250" s="21"/>
      <c r="G250" s="21"/>
    </row>
    <row r="251" spans="1:7" ht="15" customHeight="1" x14ac:dyDescent="0.3">
      <c r="B251" s="344">
        <f>Méretkimutatás!O278</f>
        <v>85.5</v>
      </c>
      <c r="C251" s="331" t="s">
        <v>29</v>
      </c>
      <c r="D251" s="7" t="s">
        <v>1</v>
      </c>
      <c r="E251" s="8">
        <v>0</v>
      </c>
      <c r="F251" s="18">
        <f>B251*E251</f>
        <v>0</v>
      </c>
    </row>
    <row r="252" spans="1:7" ht="15" customHeight="1" x14ac:dyDescent="0.3">
      <c r="D252" s="7" t="s">
        <v>2</v>
      </c>
      <c r="E252" s="8">
        <v>0</v>
      </c>
      <c r="G252" s="18">
        <f>B251*E252</f>
        <v>0</v>
      </c>
    </row>
    <row r="253" spans="1:7" ht="15" customHeight="1" x14ac:dyDescent="0.3">
      <c r="D253" s="7"/>
      <c r="E253" s="8"/>
      <c r="G253" s="18"/>
    </row>
    <row r="254" spans="1:7" ht="15" customHeight="1" x14ac:dyDescent="0.3">
      <c r="A254" s="330" t="s">
        <v>4</v>
      </c>
      <c r="B254" s="343" t="s">
        <v>108</v>
      </c>
      <c r="C254" s="330"/>
      <c r="D254" s="330"/>
      <c r="E254" s="330"/>
      <c r="F254" s="330"/>
      <c r="G254" s="330"/>
    </row>
    <row r="255" spans="1:7" ht="15" customHeight="1" x14ac:dyDescent="0.3">
      <c r="B255" s="343" t="s">
        <v>177</v>
      </c>
      <c r="C255" s="330"/>
      <c r="D255" s="330"/>
      <c r="E255" s="330"/>
      <c r="F255" s="330"/>
      <c r="G255" s="330"/>
    </row>
    <row r="256" spans="1:7" ht="15" customHeight="1" x14ac:dyDescent="0.3">
      <c r="B256" s="343">
        <f>Méretkimutatás!O293</f>
        <v>134.46</v>
      </c>
      <c r="C256" s="330" t="s">
        <v>3</v>
      </c>
      <c r="D256" s="127" t="s">
        <v>1</v>
      </c>
      <c r="E256" s="8">
        <v>0</v>
      </c>
      <c r="F256" s="129">
        <f>B256*E256</f>
        <v>0</v>
      </c>
      <c r="G256" s="330"/>
    </row>
    <row r="257" spans="1:7" ht="15" customHeight="1" x14ac:dyDescent="0.3">
      <c r="B257" s="343"/>
      <c r="C257" s="330"/>
      <c r="D257" s="127" t="s">
        <v>2</v>
      </c>
      <c r="E257" s="8">
        <v>0</v>
      </c>
      <c r="F257" s="330"/>
      <c r="G257" s="129">
        <f>B256*E257</f>
        <v>0</v>
      </c>
    </row>
    <row r="258" spans="1:7" ht="15" customHeight="1" x14ac:dyDescent="0.3">
      <c r="B258" s="343"/>
      <c r="C258" s="330"/>
      <c r="D258" s="126"/>
      <c r="E258" s="126"/>
      <c r="F258" s="126"/>
      <c r="G258" s="126"/>
    </row>
    <row r="259" spans="1:7" ht="15" customHeight="1" x14ac:dyDescent="0.3">
      <c r="A259" s="330" t="s">
        <v>5</v>
      </c>
      <c r="B259" s="343" t="s">
        <v>99</v>
      </c>
      <c r="C259" s="330"/>
      <c r="D259" s="330"/>
      <c r="E259" s="330"/>
      <c r="F259" s="330"/>
      <c r="G259" s="330"/>
    </row>
    <row r="260" spans="1:7" ht="15" customHeight="1" x14ac:dyDescent="0.3">
      <c r="B260" s="343" t="s">
        <v>186</v>
      </c>
      <c r="C260" s="330"/>
      <c r="D260" s="330"/>
      <c r="E260" s="330"/>
      <c r="F260" s="330"/>
      <c r="G260" s="330"/>
    </row>
    <row r="261" spans="1:7" ht="15" customHeight="1" x14ac:dyDescent="0.3">
      <c r="B261" s="343">
        <f>Méretkimutatás!O297</f>
        <v>1.05</v>
      </c>
      <c r="C261" s="330" t="s">
        <v>3</v>
      </c>
      <c r="D261" s="127" t="s">
        <v>1</v>
      </c>
      <c r="E261" s="8">
        <v>0</v>
      </c>
      <c r="F261" s="129">
        <f>B261*E261</f>
        <v>0</v>
      </c>
      <c r="G261" s="330"/>
    </row>
    <row r="262" spans="1:7" ht="15" customHeight="1" x14ac:dyDescent="0.3">
      <c r="B262" s="343"/>
      <c r="C262" s="330"/>
      <c r="D262" s="127" t="s">
        <v>2</v>
      </c>
      <c r="E262" s="8">
        <v>0</v>
      </c>
      <c r="F262" s="330"/>
      <c r="G262" s="129">
        <f>B261*E262</f>
        <v>0</v>
      </c>
    </row>
    <row r="263" spans="1:7" ht="15" customHeight="1" x14ac:dyDescent="0.3">
      <c r="B263" s="343"/>
      <c r="C263" s="330"/>
      <c r="D263" s="127"/>
      <c r="E263" s="128"/>
      <c r="F263" s="330"/>
      <c r="G263" s="129"/>
    </row>
    <row r="264" spans="1:7" ht="15" customHeight="1" x14ac:dyDescent="0.3">
      <c r="A264" s="330" t="s">
        <v>6</v>
      </c>
      <c r="B264" s="343" t="s">
        <v>99</v>
      </c>
      <c r="C264" s="330"/>
      <c r="D264" s="330"/>
      <c r="E264" s="330"/>
      <c r="F264" s="330"/>
      <c r="G264" s="330"/>
    </row>
    <row r="265" spans="1:7" ht="15" customHeight="1" x14ac:dyDescent="0.3">
      <c r="B265" s="343" t="s">
        <v>224</v>
      </c>
      <c r="C265" s="330"/>
      <c r="D265" s="330"/>
      <c r="E265" s="330"/>
      <c r="F265" s="330"/>
      <c r="G265" s="330"/>
    </row>
    <row r="266" spans="1:7" ht="15" customHeight="1" x14ac:dyDescent="0.3">
      <c r="B266" s="343">
        <f>Méretkimutatás!O302</f>
        <v>1.26</v>
      </c>
      <c r="C266" s="330" t="s">
        <v>3</v>
      </c>
      <c r="D266" s="127" t="s">
        <v>1</v>
      </c>
      <c r="E266" s="8">
        <v>0</v>
      </c>
      <c r="F266" s="129">
        <f>B266*E266</f>
        <v>0</v>
      </c>
      <c r="G266" s="330"/>
    </row>
    <row r="267" spans="1:7" ht="15" customHeight="1" x14ac:dyDescent="0.3">
      <c r="B267" s="343"/>
      <c r="C267" s="330"/>
      <c r="D267" s="127" t="s">
        <v>2</v>
      </c>
      <c r="E267" s="8">
        <v>0</v>
      </c>
      <c r="F267" s="330"/>
      <c r="G267" s="129">
        <f>B266*E267</f>
        <v>0</v>
      </c>
    </row>
    <row r="268" spans="1:7" ht="15" customHeight="1" x14ac:dyDescent="0.3">
      <c r="D268" s="7"/>
      <c r="E268" s="8"/>
      <c r="G268" s="18"/>
    </row>
    <row r="269" spans="1:7" ht="15" customHeight="1" x14ac:dyDescent="0.3">
      <c r="A269" s="330" t="s">
        <v>7</v>
      </c>
      <c r="B269" s="343" t="s">
        <v>189</v>
      </c>
      <c r="C269" s="330"/>
      <c r="D269" s="127"/>
      <c r="E269" s="128"/>
      <c r="F269" s="330"/>
      <c r="G269" s="129"/>
    </row>
    <row r="270" spans="1:7" ht="15" customHeight="1" x14ac:dyDescent="0.3">
      <c r="B270" s="343" t="s">
        <v>178</v>
      </c>
      <c r="C270" s="330"/>
      <c r="D270" s="127"/>
      <c r="E270" s="128"/>
      <c r="F270" s="330"/>
      <c r="G270" s="129"/>
    </row>
    <row r="271" spans="1:7" ht="15" customHeight="1" x14ac:dyDescent="0.3">
      <c r="B271" s="343">
        <f>Méretkimutatás!O308</f>
        <v>4.5999999999999996</v>
      </c>
      <c r="C271" s="330" t="s">
        <v>3</v>
      </c>
      <c r="D271" s="127" t="s">
        <v>1</v>
      </c>
      <c r="E271" s="8">
        <v>0</v>
      </c>
      <c r="F271" s="129">
        <f>B271*E271</f>
        <v>0</v>
      </c>
      <c r="G271" s="330"/>
    </row>
    <row r="272" spans="1:7" ht="15" customHeight="1" x14ac:dyDescent="0.3">
      <c r="B272" s="343"/>
      <c r="C272" s="330"/>
      <c r="D272" s="127" t="s">
        <v>2</v>
      </c>
      <c r="E272" s="8">
        <v>0</v>
      </c>
      <c r="F272" s="330"/>
      <c r="G272" s="129">
        <f>B271*E272</f>
        <v>0</v>
      </c>
    </row>
    <row r="273" spans="1:7" ht="15" customHeight="1" x14ac:dyDescent="0.3">
      <c r="B273" s="343"/>
      <c r="C273" s="330"/>
      <c r="D273" s="127"/>
      <c r="E273" s="128"/>
      <c r="F273" s="330"/>
      <c r="G273" s="129"/>
    </row>
    <row r="274" spans="1:7" ht="15" customHeight="1" x14ac:dyDescent="0.3">
      <c r="A274" s="330" t="s">
        <v>8</v>
      </c>
      <c r="B274" s="344" t="s">
        <v>109</v>
      </c>
    </row>
    <row r="275" spans="1:7" ht="15" customHeight="1" x14ac:dyDescent="0.3">
      <c r="B275" s="344">
        <f>Méretkimutatás!O311</f>
        <v>85.5</v>
      </c>
      <c r="C275" s="7" t="s">
        <v>29</v>
      </c>
      <c r="D275" s="7" t="s">
        <v>1</v>
      </c>
      <c r="E275" s="8">
        <v>0</v>
      </c>
      <c r="F275" s="18">
        <f>B275*E275</f>
        <v>0</v>
      </c>
    </row>
    <row r="276" spans="1:7" ht="15" customHeight="1" x14ac:dyDescent="0.3">
      <c r="D276" s="7" t="s">
        <v>2</v>
      </c>
      <c r="E276" s="8">
        <v>0</v>
      </c>
      <c r="G276" s="18">
        <f>B275*E276</f>
        <v>0</v>
      </c>
    </row>
    <row r="277" spans="1:7" ht="15" customHeight="1" x14ac:dyDescent="0.3">
      <c r="D277" s="7"/>
      <c r="E277" s="8"/>
      <c r="G277" s="18"/>
    </row>
    <row r="278" spans="1:7" ht="15" customHeight="1" x14ac:dyDescent="0.3">
      <c r="A278" s="330" t="s">
        <v>17</v>
      </c>
      <c r="B278" s="344" t="s">
        <v>59</v>
      </c>
      <c r="C278" s="18"/>
      <c r="F278" s="18"/>
    </row>
    <row r="279" spans="1:7" ht="15" customHeight="1" x14ac:dyDescent="0.3">
      <c r="B279" s="344">
        <f>Méretkimutatás!O316</f>
        <v>5.8599999999999994</v>
      </c>
      <c r="C279" s="331" t="s">
        <v>3</v>
      </c>
      <c r="D279" s="7" t="s">
        <v>1</v>
      </c>
      <c r="E279" s="8">
        <v>0</v>
      </c>
      <c r="F279" s="18">
        <f>B279*E279</f>
        <v>0</v>
      </c>
    </row>
    <row r="280" spans="1:7" ht="15" customHeight="1" x14ac:dyDescent="0.3">
      <c r="D280" s="7" t="s">
        <v>2</v>
      </c>
      <c r="E280" s="8">
        <v>0</v>
      </c>
      <c r="G280" s="18">
        <f>B279*E280</f>
        <v>0</v>
      </c>
    </row>
    <row r="281" spans="1:7" ht="15" customHeight="1" x14ac:dyDescent="0.3">
      <c r="D281" s="7"/>
      <c r="E281" s="8"/>
      <c r="G281" s="18"/>
    </row>
    <row r="282" spans="1:7" ht="15" customHeight="1" x14ac:dyDescent="0.3">
      <c r="A282" s="330" t="s">
        <v>18</v>
      </c>
      <c r="B282" s="353" t="s">
        <v>228</v>
      </c>
      <c r="C282" s="353"/>
      <c r="D282" s="353"/>
      <c r="E282" s="353"/>
      <c r="G282" s="18"/>
    </row>
    <row r="283" spans="1:7" ht="15" customHeight="1" x14ac:dyDescent="0.3">
      <c r="B283" s="353" t="s">
        <v>225</v>
      </c>
      <c r="C283" s="353"/>
      <c r="D283" s="353"/>
      <c r="E283" s="353"/>
    </row>
    <row r="284" spans="1:7" ht="15" customHeight="1" x14ac:dyDescent="0.3">
      <c r="B284" s="344">
        <f>Méretkimutatás!O320</f>
        <v>48.150000000000006</v>
      </c>
      <c r="C284" s="331" t="s">
        <v>3</v>
      </c>
      <c r="D284" s="7" t="s">
        <v>1</v>
      </c>
      <c r="E284" s="8">
        <v>0</v>
      </c>
      <c r="F284" s="18">
        <f>B284*E284</f>
        <v>0</v>
      </c>
    </row>
    <row r="285" spans="1:7" ht="15" customHeight="1" x14ac:dyDescent="0.3">
      <c r="D285" s="7" t="s">
        <v>2</v>
      </c>
      <c r="E285" s="8">
        <v>0</v>
      </c>
      <c r="G285" s="18">
        <f>B284*E285</f>
        <v>0</v>
      </c>
    </row>
    <row r="286" spans="1:7" ht="15" customHeight="1" x14ac:dyDescent="0.3">
      <c r="D286" s="7"/>
      <c r="E286" s="8"/>
      <c r="G286" s="18"/>
    </row>
    <row r="287" spans="1:7" ht="15" customHeight="1" x14ac:dyDescent="0.3">
      <c r="A287" s="330" t="s">
        <v>19</v>
      </c>
      <c r="B287" s="353" t="s">
        <v>228</v>
      </c>
      <c r="C287" s="353"/>
      <c r="D287" s="353"/>
      <c r="E287" s="353"/>
      <c r="G287" s="18"/>
    </row>
    <row r="288" spans="1:7" ht="15" customHeight="1" x14ac:dyDescent="0.3">
      <c r="B288" s="344">
        <f>Méretkimutatás!O324</f>
        <v>14.489999999999998</v>
      </c>
      <c r="C288" s="331" t="s">
        <v>3</v>
      </c>
      <c r="D288" s="7" t="s">
        <v>1</v>
      </c>
      <c r="E288" s="8">
        <v>0</v>
      </c>
      <c r="F288" s="18">
        <f>B288*E288</f>
        <v>0</v>
      </c>
    </row>
    <row r="289" spans="1:7" ht="15" customHeight="1" x14ac:dyDescent="0.3">
      <c r="D289" s="7" t="s">
        <v>2</v>
      </c>
      <c r="E289" s="8">
        <v>0</v>
      </c>
      <c r="G289" s="18">
        <f>B288*E289</f>
        <v>0</v>
      </c>
    </row>
    <row r="290" spans="1:7" ht="15" customHeight="1" x14ac:dyDescent="0.3">
      <c r="D290" s="7"/>
      <c r="E290" s="8"/>
      <c r="G290" s="18"/>
    </row>
    <row r="291" spans="1:7" ht="15" customHeight="1" x14ac:dyDescent="0.3">
      <c r="A291" s="330" t="s">
        <v>20</v>
      </c>
      <c r="B291" s="353" t="s">
        <v>254</v>
      </c>
      <c r="C291" s="353"/>
      <c r="D291" s="353"/>
      <c r="E291" s="353"/>
      <c r="G291" s="18"/>
    </row>
    <row r="292" spans="1:7" ht="15" customHeight="1" x14ac:dyDescent="0.3">
      <c r="B292" s="344">
        <f>Méretkimutatás!O339</f>
        <v>147.285</v>
      </c>
      <c r="C292" s="331" t="s">
        <v>3</v>
      </c>
      <c r="D292" s="7" t="s">
        <v>1</v>
      </c>
      <c r="E292" s="8">
        <v>0</v>
      </c>
      <c r="F292" s="18">
        <f>B292*E292</f>
        <v>0</v>
      </c>
    </row>
    <row r="293" spans="1:7" ht="15" customHeight="1" x14ac:dyDescent="0.3">
      <c r="D293" s="7" t="s">
        <v>2</v>
      </c>
      <c r="E293" s="8">
        <v>0</v>
      </c>
      <c r="G293" s="18">
        <f>B292*E293</f>
        <v>0</v>
      </c>
    </row>
    <row r="294" spans="1:7" ht="15" customHeight="1" x14ac:dyDescent="0.3">
      <c r="D294" s="7"/>
      <c r="E294" s="8"/>
      <c r="G294" s="18"/>
    </row>
    <row r="295" spans="1:7" ht="15" customHeight="1" x14ac:dyDescent="0.3">
      <c r="A295" s="330" t="s">
        <v>22</v>
      </c>
      <c r="B295" s="353" t="s">
        <v>83</v>
      </c>
      <c r="C295" s="353"/>
      <c r="D295" s="353"/>
      <c r="E295" s="353"/>
      <c r="G295" s="18"/>
    </row>
    <row r="296" spans="1:7" ht="15" customHeight="1" x14ac:dyDescent="0.3">
      <c r="B296" s="344">
        <f>Méretkimutatás!O342</f>
        <v>1.6</v>
      </c>
      <c r="C296" s="331" t="s">
        <v>3</v>
      </c>
      <c r="D296" s="7" t="s">
        <v>1</v>
      </c>
      <c r="E296" s="8">
        <v>0</v>
      </c>
      <c r="F296" s="18">
        <f>B296*E296</f>
        <v>0</v>
      </c>
    </row>
    <row r="297" spans="1:7" ht="15" customHeight="1" x14ac:dyDescent="0.3">
      <c r="D297" s="7" t="s">
        <v>2</v>
      </c>
      <c r="E297" s="8">
        <v>0</v>
      </c>
      <c r="G297" s="18">
        <f>B296*E297</f>
        <v>0</v>
      </c>
    </row>
    <row r="298" spans="1:7" ht="15" customHeight="1" x14ac:dyDescent="0.3">
      <c r="D298" s="7"/>
      <c r="E298" s="8"/>
      <c r="G298" s="18"/>
    </row>
    <row r="299" spans="1:7" ht="15" customHeight="1" x14ac:dyDescent="0.3">
      <c r="D299" s="7"/>
      <c r="E299" s="8"/>
      <c r="G299" s="18"/>
    </row>
    <row r="300" spans="1:7" ht="15" customHeight="1" x14ac:dyDescent="0.3">
      <c r="A300" s="330" t="s">
        <v>23</v>
      </c>
      <c r="B300" s="353" t="s">
        <v>164</v>
      </c>
      <c r="C300" s="353"/>
      <c r="D300" s="353"/>
      <c r="E300" s="353"/>
      <c r="G300" s="18"/>
    </row>
    <row r="301" spans="1:7" ht="15" customHeight="1" x14ac:dyDescent="0.3">
      <c r="B301" s="344">
        <f>Méretkimutatás!O346</f>
        <v>3.2</v>
      </c>
      <c r="C301" s="331" t="s">
        <v>3</v>
      </c>
      <c r="D301" s="7" t="s">
        <v>1</v>
      </c>
      <c r="E301" s="8">
        <v>0</v>
      </c>
      <c r="F301" s="18">
        <f>B301*E301</f>
        <v>0</v>
      </c>
    </row>
    <row r="302" spans="1:7" ht="15" customHeight="1" x14ac:dyDescent="0.3">
      <c r="D302" s="7" t="s">
        <v>2</v>
      </c>
      <c r="E302" s="8">
        <v>0</v>
      </c>
      <c r="G302" s="18">
        <f>B301*E302</f>
        <v>0</v>
      </c>
    </row>
    <row r="303" spans="1:7" ht="15" customHeight="1" x14ac:dyDescent="0.3">
      <c r="D303" s="7"/>
      <c r="E303" s="8"/>
      <c r="G303" s="18"/>
    </row>
    <row r="304" spans="1:7" ht="15" customHeight="1" x14ac:dyDescent="0.3">
      <c r="A304" s="100"/>
      <c r="B304" s="41" t="s">
        <v>31</v>
      </c>
      <c r="C304" s="20"/>
      <c r="D304" s="11"/>
      <c r="E304" s="16"/>
      <c r="F304" s="21">
        <f>SUM(F246:F303)</f>
        <v>0</v>
      </c>
      <c r="G304" s="21">
        <f>SUM(G245:G303)</f>
        <v>0</v>
      </c>
    </row>
    <row r="305" spans="1:7" ht="15" customHeight="1" x14ac:dyDescent="0.3">
      <c r="A305" s="100"/>
      <c r="B305" s="41"/>
      <c r="C305" s="20"/>
      <c r="D305" s="11"/>
      <c r="E305" s="16"/>
      <c r="F305" s="21"/>
      <c r="G305" s="21"/>
    </row>
    <row r="306" spans="1:7" ht="15" customHeight="1" x14ac:dyDescent="0.3">
      <c r="A306" s="100"/>
      <c r="B306" s="41"/>
      <c r="C306" s="20"/>
      <c r="D306" s="11"/>
      <c r="E306" s="16"/>
      <c r="F306" s="21"/>
      <c r="G306" s="21"/>
    </row>
    <row r="307" spans="1:7" ht="15" customHeight="1" x14ac:dyDescent="0.3">
      <c r="B307" s="205" t="s">
        <v>112</v>
      </c>
      <c r="C307" s="330"/>
      <c r="D307" s="330"/>
      <c r="E307" s="206"/>
      <c r="F307" s="330"/>
      <c r="G307" s="330"/>
    </row>
    <row r="308" spans="1:7" ht="15" customHeight="1" x14ac:dyDescent="0.3">
      <c r="A308" s="330" t="s">
        <v>0</v>
      </c>
      <c r="B308" s="351" t="s">
        <v>233</v>
      </c>
      <c r="C308" s="351"/>
      <c r="D308" s="351"/>
      <c r="E308" s="351"/>
      <c r="F308" s="330"/>
      <c r="G308" s="330"/>
    </row>
    <row r="309" spans="1:7" ht="15" customHeight="1" x14ac:dyDescent="0.3">
      <c r="B309" s="330" t="s">
        <v>113</v>
      </c>
      <c r="C309" s="330"/>
      <c r="D309" s="330"/>
      <c r="E309" s="330"/>
      <c r="F309" s="330"/>
      <c r="G309" s="330"/>
    </row>
    <row r="310" spans="1:7" ht="15" customHeight="1" x14ac:dyDescent="0.3">
      <c r="B310" s="343">
        <f>Méretkimutatás!O358</f>
        <v>222.66000000000003</v>
      </c>
      <c r="C310" s="330" t="s">
        <v>3</v>
      </c>
      <c r="D310" s="127" t="s">
        <v>1</v>
      </c>
      <c r="E310" s="8">
        <v>0</v>
      </c>
      <c r="F310" s="129">
        <f>B310*E310</f>
        <v>0</v>
      </c>
      <c r="G310" s="330"/>
    </row>
    <row r="311" spans="1:7" ht="15" customHeight="1" x14ac:dyDescent="0.3">
      <c r="B311" s="343"/>
      <c r="C311" s="330"/>
      <c r="D311" s="127" t="s">
        <v>2</v>
      </c>
      <c r="E311" s="8">
        <v>0</v>
      </c>
      <c r="F311" s="330"/>
      <c r="G311" s="129">
        <f>B310*E311</f>
        <v>0</v>
      </c>
    </row>
    <row r="312" spans="1:7" ht="15" customHeight="1" x14ac:dyDescent="0.3">
      <c r="B312" s="343"/>
      <c r="C312" s="330"/>
      <c r="D312" s="127"/>
      <c r="E312" s="128"/>
      <c r="F312" s="330"/>
      <c r="G312" s="129"/>
    </row>
    <row r="313" spans="1:7" ht="15" customHeight="1" x14ac:dyDescent="0.3">
      <c r="A313" s="330" t="s">
        <v>12</v>
      </c>
      <c r="B313" s="343" t="s">
        <v>114</v>
      </c>
      <c r="C313" s="330"/>
      <c r="D313" s="330"/>
      <c r="E313" s="330"/>
      <c r="F313" s="330"/>
      <c r="G313" s="330"/>
    </row>
    <row r="314" spans="1:7" ht="15" customHeight="1" x14ac:dyDescent="0.3">
      <c r="B314" s="343">
        <f>Méretkimutatás!O361</f>
        <v>257.10562210840834</v>
      </c>
      <c r="C314" s="330" t="s">
        <v>3</v>
      </c>
      <c r="D314" s="127" t="s">
        <v>1</v>
      </c>
      <c r="E314" s="8">
        <v>0</v>
      </c>
      <c r="F314" s="129">
        <f>B314*E314</f>
        <v>0</v>
      </c>
      <c r="G314" s="330"/>
    </row>
    <row r="315" spans="1:7" ht="15" customHeight="1" x14ac:dyDescent="0.3">
      <c r="B315" s="343"/>
      <c r="C315" s="330"/>
      <c r="D315" s="127" t="s">
        <v>2</v>
      </c>
      <c r="E315" s="8">
        <v>0</v>
      </c>
      <c r="F315" s="330"/>
      <c r="G315" s="129">
        <f>B314*E315</f>
        <v>0</v>
      </c>
    </row>
    <row r="316" spans="1:7" ht="15" customHeight="1" x14ac:dyDescent="0.3">
      <c r="B316" s="343"/>
      <c r="C316" s="330"/>
      <c r="D316" s="127"/>
      <c r="E316" s="128"/>
      <c r="F316" s="330"/>
      <c r="G316" s="129"/>
    </row>
    <row r="317" spans="1:7" ht="15" customHeight="1" x14ac:dyDescent="0.3">
      <c r="A317" s="330" t="s">
        <v>4</v>
      </c>
      <c r="B317" s="343" t="s">
        <v>116</v>
      </c>
      <c r="C317" s="330"/>
      <c r="D317" s="330"/>
      <c r="E317" s="330"/>
      <c r="F317" s="330"/>
      <c r="G317" s="330"/>
    </row>
    <row r="318" spans="1:7" ht="15" customHeight="1" x14ac:dyDescent="0.3">
      <c r="B318" s="343">
        <f>Méretkimutatás!O365</f>
        <v>342.80749614454447</v>
      </c>
      <c r="C318" s="330" t="s">
        <v>29</v>
      </c>
      <c r="D318" s="127" t="s">
        <v>1</v>
      </c>
      <c r="E318" s="8">
        <v>0</v>
      </c>
      <c r="F318" s="129">
        <f>B318*E318</f>
        <v>0</v>
      </c>
      <c r="G318" s="330"/>
    </row>
    <row r="319" spans="1:7" ht="15" customHeight="1" x14ac:dyDescent="0.3">
      <c r="B319" s="343"/>
      <c r="C319" s="330"/>
      <c r="D319" s="127" t="s">
        <v>2</v>
      </c>
      <c r="E319" s="8">
        <v>0</v>
      </c>
      <c r="F319" s="330"/>
      <c r="G319" s="129">
        <f>B318*E319</f>
        <v>0</v>
      </c>
    </row>
    <row r="320" spans="1:7" ht="15" customHeight="1" x14ac:dyDescent="0.3">
      <c r="B320" s="343"/>
      <c r="C320" s="330"/>
      <c r="D320" s="127"/>
      <c r="E320" s="128"/>
      <c r="F320" s="330"/>
      <c r="G320" s="129"/>
    </row>
    <row r="321" spans="1:7" ht="15" customHeight="1" x14ac:dyDescent="0.3">
      <c r="A321" s="330" t="s">
        <v>5</v>
      </c>
      <c r="B321" s="343" t="s">
        <v>234</v>
      </c>
      <c r="C321" s="330"/>
      <c r="D321" s="330"/>
      <c r="E321" s="330"/>
      <c r="F321" s="330"/>
      <c r="G321" s="330"/>
    </row>
    <row r="322" spans="1:7" ht="15" customHeight="1" x14ac:dyDescent="0.3">
      <c r="B322" s="343">
        <f>Méretkimutatás!O372</f>
        <v>73.94</v>
      </c>
      <c r="C322" s="330" t="s">
        <v>3</v>
      </c>
      <c r="D322" s="127" t="s">
        <v>1</v>
      </c>
      <c r="E322" s="8">
        <v>0</v>
      </c>
      <c r="F322" s="129">
        <f>B322*E322</f>
        <v>0</v>
      </c>
      <c r="G322" s="330"/>
    </row>
    <row r="323" spans="1:7" ht="15" customHeight="1" x14ac:dyDescent="0.3">
      <c r="B323" s="343"/>
      <c r="C323" s="330"/>
      <c r="D323" s="127" t="s">
        <v>2</v>
      </c>
      <c r="E323" s="8">
        <v>0</v>
      </c>
      <c r="F323" s="330"/>
      <c r="G323" s="129">
        <f>B322*E323</f>
        <v>0</v>
      </c>
    </row>
    <row r="324" spans="1:7" ht="15" customHeight="1" x14ac:dyDescent="0.3">
      <c r="B324" s="343"/>
      <c r="C324" s="330"/>
      <c r="D324" s="127"/>
      <c r="E324" s="128"/>
      <c r="F324" s="330"/>
      <c r="G324" s="129"/>
    </row>
    <row r="325" spans="1:7" ht="15" customHeight="1" x14ac:dyDescent="0.3">
      <c r="A325" s="330" t="s">
        <v>6</v>
      </c>
      <c r="B325" s="343" t="s">
        <v>190</v>
      </c>
      <c r="C325" s="330"/>
      <c r="D325" s="330"/>
      <c r="E325" s="330"/>
      <c r="F325" s="330"/>
      <c r="G325" s="330"/>
    </row>
    <row r="326" spans="1:7" ht="15" customHeight="1" x14ac:dyDescent="0.3">
      <c r="B326" s="343">
        <f>Méretkimutatás!O376</f>
        <v>4.5999999999999996</v>
      </c>
      <c r="C326" s="330" t="s">
        <v>3</v>
      </c>
      <c r="D326" s="127" t="s">
        <v>1</v>
      </c>
      <c r="E326" s="8">
        <v>0</v>
      </c>
      <c r="F326" s="129">
        <f>B326*E326</f>
        <v>0</v>
      </c>
      <c r="G326" s="330"/>
    </row>
    <row r="327" spans="1:7" ht="15" customHeight="1" x14ac:dyDescent="0.3">
      <c r="B327" s="343"/>
      <c r="C327" s="330"/>
      <c r="D327" s="127" t="s">
        <v>2</v>
      </c>
      <c r="E327" s="8">
        <v>0</v>
      </c>
      <c r="F327" s="330"/>
      <c r="G327" s="129">
        <f>B326*E327</f>
        <v>0</v>
      </c>
    </row>
    <row r="328" spans="1:7" ht="15" customHeight="1" x14ac:dyDescent="0.3">
      <c r="B328" s="343"/>
      <c r="C328" s="330"/>
      <c r="D328" s="127"/>
      <c r="E328" s="128"/>
      <c r="F328" s="330"/>
      <c r="G328" s="129"/>
    </row>
    <row r="329" spans="1:7" ht="15" customHeight="1" x14ac:dyDescent="0.3">
      <c r="A329" s="330" t="s">
        <v>7</v>
      </c>
      <c r="B329" s="344" t="s">
        <v>165</v>
      </c>
    </row>
    <row r="330" spans="1:7" ht="15" customHeight="1" x14ac:dyDescent="0.3">
      <c r="B330" s="344">
        <f>Méretkimutatás!O381</f>
        <v>6</v>
      </c>
      <c r="C330" s="331" t="s">
        <v>3</v>
      </c>
      <c r="D330" s="7" t="s">
        <v>1</v>
      </c>
      <c r="E330" s="8">
        <v>0</v>
      </c>
      <c r="F330" s="18">
        <f>B330*E330</f>
        <v>0</v>
      </c>
    </row>
    <row r="331" spans="1:7" ht="15" customHeight="1" x14ac:dyDescent="0.3">
      <c r="D331" s="7" t="s">
        <v>2</v>
      </c>
      <c r="E331" s="8">
        <v>0</v>
      </c>
      <c r="G331" s="18">
        <f>B330*E331</f>
        <v>0</v>
      </c>
    </row>
    <row r="332" spans="1:7" ht="15" customHeight="1" x14ac:dyDescent="0.3">
      <c r="D332" s="7"/>
      <c r="E332" s="8"/>
      <c r="G332" s="18"/>
    </row>
    <row r="333" spans="1:7" ht="15" customHeight="1" x14ac:dyDescent="0.3">
      <c r="A333" s="330" t="s">
        <v>8</v>
      </c>
      <c r="B333" s="212" t="s">
        <v>117</v>
      </c>
      <c r="C333" s="340"/>
      <c r="D333" s="340"/>
      <c r="E333" s="340"/>
      <c r="F333" s="330"/>
      <c r="G333" s="330"/>
    </row>
    <row r="334" spans="1:7" ht="15" customHeight="1" x14ac:dyDescent="0.3">
      <c r="B334" s="343">
        <f>Méretkimutatás!O389</f>
        <v>10.365444976867268</v>
      </c>
      <c r="C334" s="330" t="s">
        <v>9</v>
      </c>
      <c r="D334" s="127" t="s">
        <v>1</v>
      </c>
      <c r="E334" s="8">
        <v>0</v>
      </c>
      <c r="F334" s="129">
        <f>B334*E334</f>
        <v>0</v>
      </c>
      <c r="G334" s="330"/>
    </row>
    <row r="335" spans="1:7" ht="15" customHeight="1" x14ac:dyDescent="0.3">
      <c r="B335" s="343"/>
      <c r="C335" s="330"/>
      <c r="D335" s="127" t="s">
        <v>2</v>
      </c>
      <c r="E335" s="8">
        <v>0</v>
      </c>
      <c r="F335" s="330"/>
      <c r="G335" s="129">
        <f>B334*E335</f>
        <v>0</v>
      </c>
    </row>
    <row r="336" spans="1:7" ht="15" customHeight="1" x14ac:dyDescent="0.3">
      <c r="B336" s="343"/>
      <c r="C336" s="330"/>
      <c r="D336" s="127"/>
      <c r="E336" s="128"/>
      <c r="F336" s="330"/>
      <c r="G336" s="129"/>
    </row>
    <row r="337" spans="1:7" ht="15" customHeight="1" x14ac:dyDescent="0.3">
      <c r="A337" s="330" t="s">
        <v>17</v>
      </c>
      <c r="B337" s="351" t="s">
        <v>292</v>
      </c>
      <c r="C337" s="351"/>
      <c r="D337" s="351"/>
      <c r="E337" s="351"/>
      <c r="F337" s="330"/>
      <c r="G337" s="330"/>
    </row>
    <row r="338" spans="1:7" ht="15" customHeight="1" x14ac:dyDescent="0.3">
      <c r="B338" s="343">
        <f>Méretkimutatás!O393</f>
        <v>26.24</v>
      </c>
      <c r="C338" s="330" t="s">
        <v>3</v>
      </c>
      <c r="D338" s="127" t="s">
        <v>1</v>
      </c>
      <c r="E338" s="8">
        <v>0</v>
      </c>
      <c r="F338" s="129">
        <f>B338*E338</f>
        <v>0</v>
      </c>
      <c r="G338" s="330"/>
    </row>
    <row r="339" spans="1:7" ht="15" customHeight="1" x14ac:dyDescent="0.3">
      <c r="B339" s="343"/>
      <c r="C339" s="330"/>
      <c r="D339" s="127" t="s">
        <v>2</v>
      </c>
      <c r="E339" s="8">
        <v>0</v>
      </c>
      <c r="F339" s="330"/>
      <c r="G339" s="129">
        <f>B338*E339</f>
        <v>0</v>
      </c>
    </row>
    <row r="340" spans="1:7" ht="15" customHeight="1" x14ac:dyDescent="0.3">
      <c r="B340" s="343"/>
      <c r="C340" s="330"/>
      <c r="D340" s="127"/>
      <c r="E340" s="128"/>
      <c r="F340" s="330"/>
      <c r="G340" s="129"/>
    </row>
    <row r="341" spans="1:7" ht="15" customHeight="1" x14ac:dyDescent="0.3">
      <c r="A341" s="330" t="s">
        <v>18</v>
      </c>
      <c r="B341" s="331" t="s">
        <v>283</v>
      </c>
    </row>
    <row r="342" spans="1:7" ht="15" customHeight="1" x14ac:dyDescent="0.3">
      <c r="B342" s="344">
        <f>Méretkimutatás!O397</f>
        <v>30.843749999999993</v>
      </c>
      <c r="C342" s="331" t="s">
        <v>3</v>
      </c>
      <c r="D342" s="7" t="s">
        <v>1</v>
      </c>
      <c r="E342" s="8"/>
      <c r="F342" s="18">
        <f>B342*E342</f>
        <v>0</v>
      </c>
    </row>
    <row r="343" spans="1:7" ht="15" customHeight="1" x14ac:dyDescent="0.3">
      <c r="D343" s="7" t="s">
        <v>2</v>
      </c>
      <c r="E343" s="8">
        <v>0</v>
      </c>
      <c r="G343" s="18">
        <f>B342*E343</f>
        <v>0</v>
      </c>
    </row>
    <row r="344" spans="1:7" ht="15" customHeight="1" x14ac:dyDescent="0.3">
      <c r="B344" s="343"/>
      <c r="C344" s="330"/>
      <c r="D344" s="127"/>
      <c r="E344" s="128"/>
      <c r="F344" s="330"/>
      <c r="G344" s="129"/>
    </row>
    <row r="345" spans="1:7" ht="15" customHeight="1" x14ac:dyDescent="0.3">
      <c r="A345" s="330" t="s">
        <v>19</v>
      </c>
      <c r="B345" s="212" t="s">
        <v>182</v>
      </c>
      <c r="C345" s="340"/>
      <c r="D345" s="340"/>
      <c r="E345" s="340"/>
      <c r="F345" s="330"/>
      <c r="G345" s="330"/>
    </row>
    <row r="346" spans="1:7" ht="15" customHeight="1" x14ac:dyDescent="0.3">
      <c r="B346" s="343">
        <f>Méretkimutatás!O401</f>
        <v>1</v>
      </c>
      <c r="C346" s="330" t="s">
        <v>10</v>
      </c>
      <c r="D346" s="127" t="s">
        <v>1</v>
      </c>
      <c r="E346" s="8">
        <v>0</v>
      </c>
      <c r="F346" s="129">
        <f>B346*E346</f>
        <v>0</v>
      </c>
      <c r="G346" s="330"/>
    </row>
    <row r="347" spans="1:7" ht="15" customHeight="1" x14ac:dyDescent="0.3">
      <c r="B347" s="343"/>
      <c r="C347" s="330"/>
      <c r="D347" s="127" t="s">
        <v>2</v>
      </c>
      <c r="E347" s="8">
        <v>0</v>
      </c>
      <c r="F347" s="330"/>
      <c r="G347" s="129">
        <f>B346*E347</f>
        <v>0</v>
      </c>
    </row>
    <row r="348" spans="1:7" ht="15" customHeight="1" x14ac:dyDescent="0.3">
      <c r="B348" s="343"/>
      <c r="C348" s="330"/>
      <c r="D348" s="127"/>
      <c r="E348" s="128"/>
      <c r="F348" s="330"/>
      <c r="G348" s="129"/>
    </row>
    <row r="349" spans="1:7" ht="15" customHeight="1" x14ac:dyDescent="0.3">
      <c r="A349" s="100"/>
      <c r="B349" s="203" t="s">
        <v>31</v>
      </c>
      <c r="C349" s="100"/>
      <c r="D349" s="215"/>
      <c r="E349" s="196"/>
      <c r="F349" s="197">
        <f>SUM(F309:F348)</f>
        <v>0</v>
      </c>
      <c r="G349" s="197">
        <f>SUM(G309:G348)</f>
        <v>0</v>
      </c>
    </row>
    <row r="350" spans="1:7" ht="15" customHeight="1" x14ac:dyDescent="0.3">
      <c r="A350" s="100"/>
      <c r="B350" s="203"/>
      <c r="C350" s="100"/>
      <c r="D350" s="215"/>
      <c r="E350" s="196"/>
      <c r="F350" s="197"/>
      <c r="G350" s="197"/>
    </row>
    <row r="351" spans="1:7" ht="15" customHeight="1" x14ac:dyDescent="0.3">
      <c r="A351" s="100"/>
      <c r="B351" s="203"/>
      <c r="C351" s="100"/>
      <c r="D351" s="215"/>
      <c r="E351" s="196"/>
      <c r="F351" s="197"/>
      <c r="G351" s="197"/>
    </row>
    <row r="352" spans="1:7" ht="15" customHeight="1" x14ac:dyDescent="0.3">
      <c r="B352" s="205" t="s">
        <v>30</v>
      </c>
      <c r="C352" s="330"/>
      <c r="D352" s="330"/>
      <c r="E352" s="330"/>
      <c r="F352" s="330"/>
      <c r="G352" s="330"/>
    </row>
    <row r="353" spans="1:7" ht="15" customHeight="1" x14ac:dyDescent="0.3">
      <c r="A353" s="330" t="s">
        <v>0</v>
      </c>
      <c r="B353" s="351" t="s">
        <v>236</v>
      </c>
      <c r="C353" s="351"/>
      <c r="D353" s="351"/>
      <c r="E353" s="351"/>
      <c r="F353" s="330"/>
      <c r="G353" s="330"/>
    </row>
    <row r="354" spans="1:7" ht="15" customHeight="1" x14ac:dyDescent="0.3">
      <c r="B354" s="330" t="s">
        <v>237</v>
      </c>
      <c r="C354" s="330"/>
      <c r="D354" s="330"/>
      <c r="E354" s="330"/>
      <c r="F354" s="330"/>
      <c r="G354" s="330"/>
    </row>
    <row r="355" spans="1:7" ht="15" customHeight="1" x14ac:dyDescent="0.3">
      <c r="B355" s="343">
        <f>Méretkimutatás!O410</f>
        <v>257.10562210840834</v>
      </c>
      <c r="C355" s="330" t="s">
        <v>3</v>
      </c>
      <c r="D355" s="127" t="s">
        <v>1</v>
      </c>
      <c r="E355" s="8">
        <v>0</v>
      </c>
      <c r="F355" s="129">
        <f>B355*E355</f>
        <v>0</v>
      </c>
      <c r="G355" s="330"/>
    </row>
    <row r="356" spans="1:7" ht="15" customHeight="1" x14ac:dyDescent="0.3">
      <c r="B356" s="343"/>
      <c r="C356" s="330"/>
      <c r="D356" s="127" t="s">
        <v>2</v>
      </c>
      <c r="E356" s="8">
        <v>0</v>
      </c>
      <c r="F356" s="330"/>
      <c r="G356" s="129">
        <f>B355*E356</f>
        <v>0</v>
      </c>
    </row>
    <row r="357" spans="1:7" ht="15" customHeight="1" x14ac:dyDescent="0.3">
      <c r="B357" s="343"/>
      <c r="C357" s="330"/>
      <c r="D357" s="127"/>
      <c r="E357" s="128"/>
      <c r="F357" s="330"/>
      <c r="G357" s="129"/>
    </row>
    <row r="358" spans="1:7" ht="15" customHeight="1" x14ac:dyDescent="0.3">
      <c r="A358" s="330" t="s">
        <v>12</v>
      </c>
      <c r="B358" s="351" t="s">
        <v>172</v>
      </c>
      <c r="C358" s="351"/>
      <c r="D358" s="351"/>
      <c r="E358" s="351"/>
      <c r="F358" s="330"/>
      <c r="G358" s="330"/>
    </row>
    <row r="359" spans="1:7" ht="15" customHeight="1" x14ac:dyDescent="0.3">
      <c r="B359" s="343">
        <f>Méretkimutatás!O414</f>
        <v>257.10562210840834</v>
      </c>
      <c r="C359" s="330" t="s">
        <v>3</v>
      </c>
      <c r="D359" s="127" t="s">
        <v>1</v>
      </c>
      <c r="E359" s="8">
        <v>0</v>
      </c>
      <c r="F359" s="129">
        <f>B359*E359</f>
        <v>0</v>
      </c>
      <c r="G359" s="330"/>
    </row>
    <row r="360" spans="1:7" ht="15" customHeight="1" x14ac:dyDescent="0.3">
      <c r="B360" s="343"/>
      <c r="C360" s="330"/>
      <c r="D360" s="127" t="s">
        <v>2</v>
      </c>
      <c r="E360" s="8">
        <v>0</v>
      </c>
      <c r="F360" s="330"/>
      <c r="G360" s="129">
        <f>B359*E360</f>
        <v>0</v>
      </c>
    </row>
    <row r="361" spans="1:7" ht="15" customHeight="1" x14ac:dyDescent="0.3">
      <c r="B361" s="343"/>
      <c r="C361" s="330"/>
      <c r="D361" s="127"/>
      <c r="E361" s="128"/>
      <c r="F361" s="330"/>
      <c r="G361" s="129"/>
    </row>
    <row r="362" spans="1:7" ht="15" customHeight="1" x14ac:dyDescent="0.3">
      <c r="A362" s="330" t="s">
        <v>4</v>
      </c>
      <c r="B362" s="353" t="s">
        <v>133</v>
      </c>
      <c r="C362" s="353"/>
      <c r="D362" s="353"/>
      <c r="E362" s="353"/>
    </row>
    <row r="363" spans="1:7" ht="15" customHeight="1" x14ac:dyDescent="0.3">
      <c r="B363" s="344">
        <f>Méretkimutatás!O419</f>
        <v>57.421120000000002</v>
      </c>
      <c r="C363" s="331" t="s">
        <v>29</v>
      </c>
      <c r="D363" s="7" t="s">
        <v>1</v>
      </c>
      <c r="E363" s="8">
        <v>0</v>
      </c>
      <c r="F363" s="18">
        <f>B363*E363</f>
        <v>0</v>
      </c>
    </row>
    <row r="364" spans="1:7" ht="15" customHeight="1" x14ac:dyDescent="0.3">
      <c r="D364" s="7" t="s">
        <v>2</v>
      </c>
      <c r="E364" s="8">
        <v>0</v>
      </c>
      <c r="G364" s="18">
        <f>B363*E364</f>
        <v>0</v>
      </c>
    </row>
    <row r="365" spans="1:7" ht="15" customHeight="1" x14ac:dyDescent="0.3">
      <c r="D365" s="7"/>
      <c r="E365" s="8"/>
      <c r="G365" s="18"/>
    </row>
    <row r="366" spans="1:7" ht="15" customHeight="1" x14ac:dyDescent="0.3">
      <c r="A366" s="330" t="s">
        <v>5</v>
      </c>
      <c r="B366" s="353" t="s">
        <v>119</v>
      </c>
      <c r="C366" s="353"/>
      <c r="D366" s="353"/>
      <c r="E366" s="353"/>
    </row>
    <row r="367" spans="1:7" ht="15" customHeight="1" x14ac:dyDescent="0.3">
      <c r="B367" s="122">
        <f>Méretkimutatás!O422</f>
        <v>25.710562210840834</v>
      </c>
      <c r="C367" s="331" t="s">
        <v>10</v>
      </c>
      <c r="D367" s="7" t="s">
        <v>1</v>
      </c>
      <c r="E367" s="8">
        <v>0</v>
      </c>
      <c r="F367" s="18">
        <f>B367*E367</f>
        <v>0</v>
      </c>
    </row>
    <row r="368" spans="1:7" ht="15" customHeight="1" x14ac:dyDescent="0.3">
      <c r="D368" s="7" t="s">
        <v>2</v>
      </c>
      <c r="E368" s="8">
        <v>0</v>
      </c>
      <c r="G368" s="18">
        <f>B367*E368</f>
        <v>0</v>
      </c>
    </row>
    <row r="369" spans="1:7" ht="15" customHeight="1" x14ac:dyDescent="0.3"/>
    <row r="370" spans="1:7" ht="15" customHeight="1" x14ac:dyDescent="0.3">
      <c r="A370" s="330" t="s">
        <v>6</v>
      </c>
      <c r="B370" s="353" t="s">
        <v>134</v>
      </c>
      <c r="C370" s="353"/>
      <c r="D370" s="353"/>
      <c r="E370" s="353"/>
    </row>
    <row r="371" spans="1:7" ht="15" customHeight="1" x14ac:dyDescent="0.3">
      <c r="B371" s="344">
        <f>Méretkimutatás!O426</f>
        <v>57.421120000000002</v>
      </c>
      <c r="C371" s="331" t="s">
        <v>29</v>
      </c>
      <c r="D371" s="7" t="s">
        <v>1</v>
      </c>
      <c r="E371" s="8">
        <v>0</v>
      </c>
      <c r="F371" s="18">
        <f>B371*E371</f>
        <v>0</v>
      </c>
    </row>
    <row r="372" spans="1:7" ht="15" customHeight="1" x14ac:dyDescent="0.3">
      <c r="D372" s="7" t="s">
        <v>2</v>
      </c>
      <c r="E372" s="8">
        <v>0</v>
      </c>
      <c r="G372" s="18">
        <f>B371*E372</f>
        <v>0</v>
      </c>
    </row>
    <row r="373" spans="1:7" ht="15" customHeight="1" x14ac:dyDescent="0.3">
      <c r="D373" s="7"/>
      <c r="E373" s="8"/>
      <c r="G373" s="18"/>
    </row>
    <row r="374" spans="1:7" ht="15" customHeight="1" x14ac:dyDescent="0.3">
      <c r="A374" s="330" t="s">
        <v>7</v>
      </c>
      <c r="B374" s="353" t="s">
        <v>120</v>
      </c>
      <c r="C374" s="353"/>
      <c r="D374" s="353"/>
      <c r="E374" s="353"/>
    </row>
    <row r="375" spans="1:7" ht="15" customHeight="1" x14ac:dyDescent="0.3">
      <c r="B375" s="344">
        <f>Méretkimutatás!O430</f>
        <v>65.8</v>
      </c>
      <c r="C375" s="331" t="s">
        <v>29</v>
      </c>
      <c r="D375" s="7" t="s">
        <v>1</v>
      </c>
      <c r="E375" s="8">
        <v>0</v>
      </c>
      <c r="F375" s="18">
        <f>B375*E375</f>
        <v>0</v>
      </c>
    </row>
    <row r="376" spans="1:7" ht="15" customHeight="1" x14ac:dyDescent="0.3">
      <c r="D376" s="7" t="s">
        <v>2</v>
      </c>
      <c r="E376" s="8">
        <v>0</v>
      </c>
      <c r="G376" s="18">
        <f>B375*E376</f>
        <v>0</v>
      </c>
    </row>
    <row r="377" spans="1:7" ht="15" customHeight="1" x14ac:dyDescent="0.3">
      <c r="D377" s="7"/>
      <c r="E377" s="8"/>
      <c r="G377" s="18"/>
    </row>
    <row r="378" spans="1:7" ht="15" customHeight="1" x14ac:dyDescent="0.3">
      <c r="A378" s="330" t="s">
        <v>8</v>
      </c>
      <c r="B378" s="353" t="s">
        <v>121</v>
      </c>
      <c r="C378" s="353"/>
      <c r="D378" s="353"/>
      <c r="E378" s="353"/>
    </row>
    <row r="379" spans="1:7" ht="15" customHeight="1" x14ac:dyDescent="0.3">
      <c r="B379" s="122">
        <f>Méretkimutatás!O434</f>
        <v>197.39999999999998</v>
      </c>
      <c r="C379" s="331" t="s">
        <v>10</v>
      </c>
      <c r="D379" s="7" t="s">
        <v>1</v>
      </c>
      <c r="E379" s="8">
        <v>0</v>
      </c>
      <c r="F379" s="18">
        <f>B379*E379</f>
        <v>0</v>
      </c>
    </row>
    <row r="380" spans="1:7" ht="15" customHeight="1" x14ac:dyDescent="0.3">
      <c r="D380" s="7" t="s">
        <v>2</v>
      </c>
      <c r="E380" s="8">
        <v>0</v>
      </c>
      <c r="G380" s="18">
        <f>B379*E380</f>
        <v>0</v>
      </c>
    </row>
    <row r="381" spans="1:7" ht="15" customHeight="1" x14ac:dyDescent="0.3">
      <c r="D381" s="7"/>
      <c r="E381" s="8"/>
      <c r="G381" s="18"/>
    </row>
    <row r="382" spans="1:7" ht="15" customHeight="1" x14ac:dyDescent="0.3">
      <c r="A382" s="330" t="s">
        <v>17</v>
      </c>
      <c r="B382" s="353" t="s">
        <v>135</v>
      </c>
      <c r="C382" s="353"/>
      <c r="D382" s="353"/>
      <c r="E382" s="353"/>
    </row>
    <row r="383" spans="1:7" ht="15" customHeight="1" x14ac:dyDescent="0.3">
      <c r="B383" s="122">
        <f>Méretkimutatás!O438</f>
        <v>3</v>
      </c>
      <c r="C383" s="331" t="s">
        <v>10</v>
      </c>
      <c r="D383" s="7" t="s">
        <v>1</v>
      </c>
      <c r="E383" s="8">
        <v>0</v>
      </c>
      <c r="F383" s="18">
        <f>B383*E383</f>
        <v>0</v>
      </c>
    </row>
    <row r="384" spans="1:7" ht="15" customHeight="1" x14ac:dyDescent="0.3">
      <c r="D384" s="7" t="s">
        <v>2</v>
      </c>
      <c r="E384" s="8">
        <v>0</v>
      </c>
      <c r="G384" s="18">
        <f>B383*E384</f>
        <v>0</v>
      </c>
    </row>
    <row r="385" spans="1:7" ht="15" customHeight="1" x14ac:dyDescent="0.3">
      <c r="D385" s="7"/>
      <c r="E385" s="8"/>
      <c r="G385" s="18"/>
    </row>
    <row r="386" spans="1:7" ht="15" customHeight="1" x14ac:dyDescent="0.3">
      <c r="A386" s="330" t="s">
        <v>18</v>
      </c>
      <c r="B386" s="353" t="s">
        <v>173</v>
      </c>
      <c r="C386" s="353"/>
      <c r="D386" s="353"/>
      <c r="E386" s="353"/>
    </row>
    <row r="387" spans="1:7" ht="15" customHeight="1" x14ac:dyDescent="0.3">
      <c r="B387" s="122">
        <f>Méretkimutatás!O442</f>
        <v>6</v>
      </c>
      <c r="C387" s="331" t="s">
        <v>10</v>
      </c>
      <c r="D387" s="7" t="s">
        <v>1</v>
      </c>
      <c r="E387" s="8">
        <v>0</v>
      </c>
      <c r="F387" s="18">
        <f>B387*E387</f>
        <v>0</v>
      </c>
    </row>
    <row r="388" spans="1:7" ht="15" customHeight="1" x14ac:dyDescent="0.3">
      <c r="D388" s="7" t="s">
        <v>2</v>
      </c>
      <c r="E388" s="8">
        <v>0</v>
      </c>
      <c r="G388" s="18">
        <f>B387*E388</f>
        <v>0</v>
      </c>
    </row>
    <row r="389" spans="1:7" ht="15" customHeight="1" x14ac:dyDescent="0.3">
      <c r="D389" s="7"/>
      <c r="E389" s="8"/>
      <c r="G389" s="18"/>
    </row>
    <row r="390" spans="1:7" ht="15" customHeight="1" x14ac:dyDescent="0.3">
      <c r="A390" s="100"/>
      <c r="B390" s="203" t="s">
        <v>31</v>
      </c>
      <c r="C390" s="100"/>
      <c r="D390" s="215"/>
      <c r="E390" s="196"/>
      <c r="F390" s="197">
        <f>SUM(F353:F389)</f>
        <v>0</v>
      </c>
      <c r="G390" s="197">
        <f>SUM(G355:G389)</f>
        <v>0</v>
      </c>
    </row>
    <row r="391" spans="1:7" ht="15" customHeight="1" x14ac:dyDescent="0.3">
      <c r="A391" s="100"/>
      <c r="B391" s="203"/>
      <c r="C391" s="100"/>
      <c r="D391" s="215"/>
      <c r="E391" s="196"/>
      <c r="F391" s="197"/>
      <c r="G391" s="197"/>
    </row>
    <row r="392" spans="1:7" ht="15" customHeight="1" x14ac:dyDescent="0.3">
      <c r="A392" s="94"/>
      <c r="B392" s="216"/>
      <c r="C392" s="330"/>
      <c r="D392" s="330"/>
      <c r="E392" s="94"/>
      <c r="F392" s="330"/>
      <c r="G392" s="330"/>
    </row>
    <row r="393" spans="1:7" ht="15" customHeight="1" x14ac:dyDescent="0.3">
      <c r="B393" s="205" t="s">
        <v>122</v>
      </c>
      <c r="C393" s="330"/>
      <c r="D393" s="330"/>
      <c r="E393" s="206"/>
      <c r="F393" s="330"/>
      <c r="G393" s="330"/>
    </row>
    <row r="394" spans="1:7" ht="15" customHeight="1" x14ac:dyDescent="0.3">
      <c r="A394" s="330" t="s">
        <v>0</v>
      </c>
      <c r="B394" s="351" t="s">
        <v>239</v>
      </c>
      <c r="C394" s="351"/>
      <c r="D394" s="351"/>
      <c r="E394" s="351"/>
      <c r="F394" s="330"/>
      <c r="G394" s="330"/>
    </row>
    <row r="395" spans="1:7" ht="15" customHeight="1" x14ac:dyDescent="0.3">
      <c r="B395" s="343">
        <f>Méretkimutatás!O450</f>
        <v>66.399999999999991</v>
      </c>
      <c r="C395" s="330" t="s">
        <v>29</v>
      </c>
      <c r="D395" s="127" t="s">
        <v>1</v>
      </c>
      <c r="E395" s="8">
        <v>0</v>
      </c>
      <c r="F395" s="129">
        <f>B395*E395</f>
        <v>0</v>
      </c>
      <c r="G395" s="330"/>
    </row>
    <row r="396" spans="1:7" ht="15" customHeight="1" x14ac:dyDescent="0.3">
      <c r="B396" s="343"/>
      <c r="C396" s="330"/>
      <c r="D396" s="127" t="s">
        <v>2</v>
      </c>
      <c r="E396" s="8">
        <v>0</v>
      </c>
      <c r="F396" s="330"/>
      <c r="G396" s="129">
        <f>B395*E396</f>
        <v>0</v>
      </c>
    </row>
    <row r="397" spans="1:7" ht="15" customHeight="1" x14ac:dyDescent="0.3">
      <c r="B397" s="343"/>
      <c r="C397" s="330"/>
      <c r="D397" s="127"/>
      <c r="E397" s="128"/>
      <c r="F397" s="330"/>
      <c r="G397" s="129"/>
    </row>
    <row r="398" spans="1:7" ht="15" customHeight="1" x14ac:dyDescent="0.3">
      <c r="B398" s="343"/>
      <c r="C398" s="330"/>
      <c r="D398" s="127"/>
      <c r="E398" s="128"/>
      <c r="F398" s="330"/>
      <c r="G398" s="129"/>
    </row>
    <row r="399" spans="1:7" ht="15" customHeight="1" x14ac:dyDescent="0.3">
      <c r="B399" s="343"/>
      <c r="C399" s="330"/>
      <c r="D399" s="127"/>
      <c r="E399" s="128"/>
      <c r="F399" s="330"/>
      <c r="G399" s="129"/>
    </row>
    <row r="400" spans="1:7" ht="15" customHeight="1" x14ac:dyDescent="0.3">
      <c r="A400" s="330" t="s">
        <v>12</v>
      </c>
      <c r="B400" s="351" t="s">
        <v>240</v>
      </c>
      <c r="C400" s="351"/>
      <c r="D400" s="351"/>
      <c r="E400" s="351"/>
      <c r="F400" s="330"/>
      <c r="G400" s="330"/>
    </row>
    <row r="401" spans="1:7" ht="15" customHeight="1" x14ac:dyDescent="0.3">
      <c r="B401" s="343">
        <f>Méretkimutatás!O454</f>
        <v>25.900000000000002</v>
      </c>
      <c r="C401" s="330" t="s">
        <v>29</v>
      </c>
      <c r="D401" s="127" t="s">
        <v>1</v>
      </c>
      <c r="E401" s="8">
        <v>0</v>
      </c>
      <c r="F401" s="129">
        <f>B401*E401</f>
        <v>0</v>
      </c>
      <c r="G401" s="330"/>
    </row>
    <row r="402" spans="1:7" ht="15" customHeight="1" x14ac:dyDescent="0.3">
      <c r="B402" s="343"/>
      <c r="C402" s="330"/>
      <c r="D402" s="127" t="s">
        <v>2</v>
      </c>
      <c r="E402" s="8">
        <v>0</v>
      </c>
      <c r="F402" s="330"/>
      <c r="G402" s="129">
        <f>B401*E402</f>
        <v>0</v>
      </c>
    </row>
    <row r="403" spans="1:7" ht="15" customHeight="1" x14ac:dyDescent="0.3">
      <c r="B403" s="343"/>
      <c r="C403" s="330"/>
      <c r="D403" s="127"/>
      <c r="E403" s="128"/>
      <c r="F403" s="330"/>
      <c r="G403" s="129"/>
    </row>
    <row r="404" spans="1:7" ht="15" customHeight="1" x14ac:dyDescent="0.3">
      <c r="A404" s="330" t="s">
        <v>4</v>
      </c>
      <c r="B404" s="212" t="s">
        <v>123</v>
      </c>
      <c r="C404" s="340"/>
      <c r="D404" s="340"/>
      <c r="E404" s="340"/>
      <c r="F404" s="330"/>
      <c r="G404" s="330"/>
    </row>
    <row r="405" spans="1:7" ht="15" customHeight="1" x14ac:dyDescent="0.3">
      <c r="B405" s="343">
        <f>Méretkimutatás!O459</f>
        <v>65.8</v>
      </c>
      <c r="C405" s="330" t="s">
        <v>29</v>
      </c>
      <c r="D405" s="127" t="s">
        <v>1</v>
      </c>
      <c r="E405" s="8">
        <v>0</v>
      </c>
      <c r="F405" s="129">
        <f>B405*E405</f>
        <v>0</v>
      </c>
      <c r="G405" s="330"/>
    </row>
    <row r="406" spans="1:7" ht="15" customHeight="1" x14ac:dyDescent="0.3">
      <c r="B406" s="343"/>
      <c r="C406" s="330"/>
      <c r="D406" s="127" t="s">
        <v>2</v>
      </c>
      <c r="E406" s="8">
        <v>0</v>
      </c>
      <c r="F406" s="330"/>
      <c r="G406" s="129">
        <f>B405*E406</f>
        <v>0</v>
      </c>
    </row>
    <row r="407" spans="1:7" ht="15" customHeight="1" x14ac:dyDescent="0.3">
      <c r="B407" s="343"/>
      <c r="C407" s="330"/>
      <c r="D407" s="127"/>
      <c r="E407" s="128"/>
      <c r="F407" s="330"/>
      <c r="G407" s="129"/>
    </row>
    <row r="408" spans="1:7" ht="15" customHeight="1" x14ac:dyDescent="0.3">
      <c r="A408" s="330" t="s">
        <v>5</v>
      </c>
      <c r="B408" s="353" t="s">
        <v>136</v>
      </c>
      <c r="C408" s="353"/>
      <c r="D408" s="353"/>
      <c r="E408" s="353"/>
      <c r="G408" s="18"/>
    </row>
    <row r="409" spans="1:7" ht="15" customHeight="1" x14ac:dyDescent="0.3">
      <c r="B409" s="344">
        <f>Méretkimutatás!O462</f>
        <v>2.8</v>
      </c>
      <c r="C409" s="331" t="s">
        <v>29</v>
      </c>
      <c r="D409" s="7" t="s">
        <v>1</v>
      </c>
      <c r="E409" s="8">
        <v>0</v>
      </c>
      <c r="F409" s="18">
        <f>B409*E409</f>
        <v>0</v>
      </c>
    </row>
    <row r="410" spans="1:7" ht="15" customHeight="1" x14ac:dyDescent="0.3">
      <c r="D410" s="7" t="s">
        <v>2</v>
      </c>
      <c r="E410" s="8">
        <v>0</v>
      </c>
      <c r="G410" s="18">
        <f>B409*E410</f>
        <v>0</v>
      </c>
    </row>
    <row r="411" spans="1:7" ht="15" customHeight="1" x14ac:dyDescent="0.3">
      <c r="D411" s="7"/>
      <c r="E411" s="8"/>
      <c r="G411" s="18"/>
    </row>
    <row r="412" spans="1:7" ht="15" customHeight="1" x14ac:dyDescent="0.3">
      <c r="A412" s="330" t="s">
        <v>6</v>
      </c>
      <c r="B412" s="353" t="s">
        <v>137</v>
      </c>
      <c r="C412" s="353"/>
      <c r="D412" s="353"/>
      <c r="E412" s="353"/>
      <c r="G412" s="18"/>
    </row>
    <row r="413" spans="1:7" ht="15" customHeight="1" x14ac:dyDescent="0.3">
      <c r="B413" s="344">
        <f>Méretkimutatás!O466</f>
        <v>13.600640000000002</v>
      </c>
      <c r="C413" s="331" t="s">
        <v>29</v>
      </c>
      <c r="D413" s="7" t="s">
        <v>1</v>
      </c>
      <c r="E413" s="8">
        <v>0</v>
      </c>
      <c r="F413" s="18">
        <f>B413*E413</f>
        <v>0</v>
      </c>
    </row>
    <row r="414" spans="1:7" ht="15" customHeight="1" x14ac:dyDescent="0.3">
      <c r="D414" s="7" t="s">
        <v>2</v>
      </c>
      <c r="E414" s="8">
        <v>0</v>
      </c>
      <c r="G414" s="18">
        <f>B413*E414</f>
        <v>0</v>
      </c>
    </row>
    <row r="415" spans="1:7" ht="15" customHeight="1" x14ac:dyDescent="0.3">
      <c r="D415" s="7"/>
      <c r="E415" s="8"/>
      <c r="G415" s="18"/>
    </row>
    <row r="416" spans="1:7" ht="15" customHeight="1" x14ac:dyDescent="0.3">
      <c r="A416" s="330" t="s">
        <v>7</v>
      </c>
      <c r="B416" s="351" t="s">
        <v>124</v>
      </c>
      <c r="C416" s="351"/>
      <c r="D416" s="351"/>
      <c r="E416" s="351"/>
      <c r="F416" s="330"/>
      <c r="G416" s="129"/>
    </row>
    <row r="417" spans="1:7" ht="15" customHeight="1" x14ac:dyDescent="0.3">
      <c r="B417" s="343">
        <f>Méretkimutatás!O472</f>
        <v>7.8000000000000007</v>
      </c>
      <c r="C417" s="330" t="s">
        <v>29</v>
      </c>
      <c r="D417" s="127" t="s">
        <v>1</v>
      </c>
      <c r="E417" s="8">
        <v>0</v>
      </c>
      <c r="F417" s="129">
        <f>B417*E417</f>
        <v>0</v>
      </c>
      <c r="G417" s="330"/>
    </row>
    <row r="418" spans="1:7" ht="15" customHeight="1" x14ac:dyDescent="0.3">
      <c r="B418" s="343"/>
      <c r="C418" s="330"/>
      <c r="D418" s="127" t="s">
        <v>2</v>
      </c>
      <c r="E418" s="8">
        <v>0</v>
      </c>
      <c r="F418" s="330"/>
      <c r="G418" s="129">
        <f>B417*E418</f>
        <v>0</v>
      </c>
    </row>
    <row r="419" spans="1:7" ht="15" customHeight="1" x14ac:dyDescent="0.3">
      <c r="B419" s="343"/>
      <c r="C419" s="330"/>
      <c r="D419" s="127"/>
      <c r="E419" s="128"/>
      <c r="F419" s="330"/>
      <c r="G419" s="129"/>
    </row>
    <row r="420" spans="1:7" ht="15" customHeight="1" x14ac:dyDescent="0.3">
      <c r="A420" s="100"/>
      <c r="B420" s="203" t="s">
        <v>31</v>
      </c>
      <c r="C420" s="100"/>
      <c r="D420" s="215"/>
      <c r="E420" s="196"/>
      <c r="F420" s="197">
        <f>SUM(F395:F419)</f>
        <v>0</v>
      </c>
      <c r="G420" s="197">
        <f>SUM(G394:G419)</f>
        <v>0</v>
      </c>
    </row>
    <row r="421" spans="1:7" ht="15" customHeight="1" x14ac:dyDescent="0.3">
      <c r="A421" s="100"/>
      <c r="B421" s="203"/>
      <c r="C421" s="100"/>
      <c r="D421" s="215"/>
      <c r="E421" s="196"/>
      <c r="F421" s="197"/>
      <c r="G421" s="197"/>
    </row>
    <row r="422" spans="1:7" ht="15" customHeight="1" x14ac:dyDescent="0.3">
      <c r="A422" s="100"/>
      <c r="B422" s="203"/>
      <c r="C422" s="100"/>
      <c r="D422" s="215"/>
      <c r="E422" s="196"/>
      <c r="F422" s="197"/>
      <c r="G422" s="197"/>
    </row>
    <row r="423" spans="1:7" ht="15" customHeight="1" x14ac:dyDescent="0.3">
      <c r="A423" s="100"/>
      <c r="B423" s="195" t="s">
        <v>125</v>
      </c>
      <c r="C423" s="330"/>
      <c r="D423" s="330"/>
      <c r="E423" s="196"/>
      <c r="F423" s="197"/>
      <c r="G423" s="197"/>
    </row>
    <row r="424" spans="1:7" ht="15" customHeight="1" x14ac:dyDescent="0.3">
      <c r="A424" s="94" t="s">
        <v>0</v>
      </c>
      <c r="B424" s="351" t="s">
        <v>265</v>
      </c>
      <c r="C424" s="351"/>
      <c r="D424" s="351"/>
      <c r="E424" s="351"/>
      <c r="F424" s="330"/>
      <c r="G424" s="330"/>
    </row>
    <row r="425" spans="1:7" ht="15" customHeight="1" x14ac:dyDescent="0.3">
      <c r="A425" s="100"/>
      <c r="B425" s="343">
        <f>Méretkimutatás!O479</f>
        <v>53.07</v>
      </c>
      <c r="C425" s="330" t="s">
        <v>3</v>
      </c>
      <c r="D425" s="127" t="s">
        <v>1</v>
      </c>
      <c r="E425" s="8">
        <v>0</v>
      </c>
      <c r="F425" s="129">
        <f>B425*E425</f>
        <v>0</v>
      </c>
      <c r="G425" s="330"/>
    </row>
    <row r="426" spans="1:7" ht="15" customHeight="1" x14ac:dyDescent="0.3">
      <c r="A426" s="100"/>
      <c r="B426" s="343"/>
      <c r="C426" s="330"/>
      <c r="D426" s="127" t="s">
        <v>2</v>
      </c>
      <c r="E426" s="8">
        <v>0</v>
      </c>
      <c r="F426" s="330"/>
      <c r="G426" s="129">
        <f>B425*E426</f>
        <v>0</v>
      </c>
    </row>
    <row r="427" spans="1:7" ht="15" customHeight="1" x14ac:dyDescent="0.3">
      <c r="A427" s="100"/>
      <c r="B427" s="343"/>
      <c r="C427" s="330"/>
      <c r="D427" s="127"/>
      <c r="E427" s="128"/>
      <c r="F427" s="330"/>
      <c r="G427" s="129"/>
    </row>
    <row r="428" spans="1:7" ht="15" customHeight="1" x14ac:dyDescent="0.3">
      <c r="A428" s="94" t="s">
        <v>12</v>
      </c>
      <c r="B428" s="351" t="s">
        <v>266</v>
      </c>
      <c r="C428" s="351"/>
      <c r="D428" s="351"/>
      <c r="E428" s="351"/>
      <c r="F428" s="330"/>
      <c r="G428" s="330"/>
    </row>
    <row r="429" spans="1:7" ht="15" customHeight="1" x14ac:dyDescent="0.3">
      <c r="A429" s="100"/>
      <c r="B429" s="343">
        <f>Méretkimutatás!O483</f>
        <v>41.88</v>
      </c>
      <c r="C429" s="330" t="s">
        <v>3</v>
      </c>
      <c r="D429" s="127" t="s">
        <v>1</v>
      </c>
      <c r="E429" s="8">
        <v>0</v>
      </c>
      <c r="F429" s="129">
        <f>B429*E429</f>
        <v>0</v>
      </c>
      <c r="G429" s="330"/>
    </row>
    <row r="430" spans="1:7" ht="15" customHeight="1" x14ac:dyDescent="0.3">
      <c r="A430" s="100"/>
      <c r="B430" s="343"/>
      <c r="C430" s="330"/>
      <c r="D430" s="127" t="s">
        <v>2</v>
      </c>
      <c r="E430" s="8">
        <v>0</v>
      </c>
      <c r="F430" s="330"/>
      <c r="G430" s="129">
        <f>B429*E430</f>
        <v>0</v>
      </c>
    </row>
    <row r="431" spans="1:7" ht="15" customHeight="1" x14ac:dyDescent="0.3">
      <c r="A431" s="100"/>
      <c r="B431" s="343"/>
      <c r="C431" s="330"/>
      <c r="D431" s="127"/>
      <c r="E431" s="128"/>
      <c r="F431" s="330"/>
      <c r="G431" s="129"/>
    </row>
    <row r="432" spans="1:7" ht="15" customHeight="1" x14ac:dyDescent="0.3">
      <c r="A432" s="94" t="s">
        <v>4</v>
      </c>
      <c r="B432" s="351" t="s">
        <v>267</v>
      </c>
      <c r="C432" s="351"/>
      <c r="D432" s="351"/>
      <c r="E432" s="351"/>
      <c r="F432" s="330"/>
      <c r="G432" s="330"/>
    </row>
    <row r="433" spans="1:7" ht="15" customHeight="1" x14ac:dyDescent="0.3">
      <c r="A433" s="100"/>
      <c r="B433" s="343">
        <f>Méretkimutatás!O487</f>
        <v>29.27</v>
      </c>
      <c r="C433" s="330" t="s">
        <v>3</v>
      </c>
      <c r="D433" s="127" t="s">
        <v>1</v>
      </c>
      <c r="E433" s="8">
        <v>0</v>
      </c>
      <c r="F433" s="129">
        <f>B433*E433</f>
        <v>0</v>
      </c>
      <c r="G433" s="330"/>
    </row>
    <row r="434" spans="1:7" ht="15" customHeight="1" x14ac:dyDescent="0.3">
      <c r="A434" s="100"/>
      <c r="B434" s="343"/>
      <c r="C434" s="330"/>
      <c r="D434" s="127" t="s">
        <v>2</v>
      </c>
      <c r="E434" s="8">
        <v>0</v>
      </c>
      <c r="F434" s="330"/>
      <c r="G434" s="129">
        <f>B433*E434</f>
        <v>0</v>
      </c>
    </row>
    <row r="435" spans="1:7" ht="15" customHeight="1" x14ac:dyDescent="0.3">
      <c r="A435" s="100"/>
      <c r="B435" s="343"/>
      <c r="C435" s="330"/>
      <c r="D435" s="127"/>
      <c r="E435" s="128"/>
      <c r="F435" s="330"/>
      <c r="G435" s="129"/>
    </row>
    <row r="436" spans="1:7" ht="15" customHeight="1" x14ac:dyDescent="0.3">
      <c r="A436" s="94" t="s">
        <v>5</v>
      </c>
      <c r="B436" s="351" t="s">
        <v>270</v>
      </c>
      <c r="C436" s="351"/>
      <c r="D436" s="351"/>
      <c r="E436" s="351"/>
      <c r="F436" s="330"/>
      <c r="G436" s="330"/>
    </row>
    <row r="437" spans="1:7" ht="15" customHeight="1" x14ac:dyDescent="0.3">
      <c r="A437" s="100"/>
      <c r="B437" s="343">
        <f>Méretkimutatás!O491</f>
        <v>85.75</v>
      </c>
      <c r="C437" s="330" t="s">
        <v>29</v>
      </c>
      <c r="D437" s="127" t="s">
        <v>1</v>
      </c>
      <c r="E437" s="8">
        <v>0</v>
      </c>
      <c r="F437" s="129">
        <f>B437*E437</f>
        <v>0</v>
      </c>
      <c r="G437" s="330"/>
    </row>
    <row r="438" spans="1:7" ht="15" customHeight="1" x14ac:dyDescent="0.3">
      <c r="A438" s="100"/>
      <c r="B438" s="343"/>
      <c r="C438" s="330"/>
      <c r="D438" s="127" t="s">
        <v>2</v>
      </c>
      <c r="E438" s="8">
        <v>0</v>
      </c>
      <c r="F438" s="330"/>
      <c r="G438" s="129">
        <f>B437*E438</f>
        <v>0</v>
      </c>
    </row>
    <row r="439" spans="1:7" ht="15" customHeight="1" x14ac:dyDescent="0.3">
      <c r="A439" s="100"/>
      <c r="B439" s="343"/>
      <c r="C439" s="330"/>
      <c r="D439" s="100"/>
      <c r="E439" s="100"/>
      <c r="F439" s="100"/>
      <c r="G439" s="100"/>
    </row>
    <row r="440" spans="1:7" ht="15" customHeight="1" x14ac:dyDescent="0.3">
      <c r="A440" s="94" t="s">
        <v>6</v>
      </c>
      <c r="B440" s="351" t="s">
        <v>277</v>
      </c>
      <c r="C440" s="351"/>
      <c r="D440" s="351"/>
      <c r="E440" s="351"/>
      <c r="F440" s="330"/>
      <c r="G440" s="330"/>
    </row>
    <row r="441" spans="1:7" ht="15" customHeight="1" x14ac:dyDescent="0.3">
      <c r="A441" s="100"/>
      <c r="B441" s="343">
        <f>Méretkimutatás!O500</f>
        <v>177.98500000000001</v>
      </c>
      <c r="C441" s="330" t="s">
        <v>3</v>
      </c>
      <c r="D441" s="127" t="s">
        <v>1</v>
      </c>
      <c r="E441" s="8">
        <v>0</v>
      </c>
      <c r="F441" s="129">
        <f>B441*E441</f>
        <v>0</v>
      </c>
      <c r="G441" s="330"/>
    </row>
    <row r="442" spans="1:7" ht="15" customHeight="1" x14ac:dyDescent="0.3">
      <c r="A442" s="100"/>
      <c r="B442" s="343"/>
      <c r="C442" s="330"/>
      <c r="D442" s="127" t="s">
        <v>2</v>
      </c>
      <c r="E442" s="8">
        <v>0</v>
      </c>
      <c r="F442" s="330"/>
      <c r="G442" s="129">
        <f>B441*E442</f>
        <v>0</v>
      </c>
    </row>
    <row r="443" spans="1:7" ht="15" customHeight="1" x14ac:dyDescent="0.3">
      <c r="A443" s="100"/>
      <c r="B443" s="343"/>
      <c r="C443" s="330"/>
      <c r="D443" s="127"/>
      <c r="E443" s="128"/>
      <c r="F443" s="129"/>
      <c r="G443" s="330"/>
    </row>
    <row r="444" spans="1:7" ht="15" customHeight="1" x14ac:dyDescent="0.3">
      <c r="A444" s="94" t="s">
        <v>7</v>
      </c>
      <c r="B444" s="351" t="s">
        <v>279</v>
      </c>
      <c r="C444" s="351"/>
      <c r="D444" s="351"/>
      <c r="E444" s="351"/>
      <c r="F444" s="330"/>
      <c r="G444" s="330"/>
    </row>
    <row r="445" spans="1:7" ht="15" customHeight="1" x14ac:dyDescent="0.3">
      <c r="A445" s="100"/>
      <c r="B445" s="343">
        <f>Méretkimutatás!O503</f>
        <v>3.5999999999999996</v>
      </c>
      <c r="C445" s="330" t="s">
        <v>3</v>
      </c>
      <c r="D445" s="127" t="s">
        <v>1</v>
      </c>
      <c r="E445" s="8">
        <v>0</v>
      </c>
      <c r="F445" s="129">
        <f>B445*E445</f>
        <v>0</v>
      </c>
      <c r="G445" s="330"/>
    </row>
    <row r="446" spans="1:7" ht="15" customHeight="1" x14ac:dyDescent="0.3">
      <c r="A446" s="100"/>
      <c r="B446" s="343"/>
      <c r="C446" s="330"/>
      <c r="D446" s="127" t="s">
        <v>2</v>
      </c>
      <c r="E446" s="8">
        <v>0</v>
      </c>
      <c r="F446" s="330"/>
      <c r="G446" s="129">
        <f>B445*E446</f>
        <v>0</v>
      </c>
    </row>
    <row r="447" spans="1:7" ht="15" customHeight="1" x14ac:dyDescent="0.3">
      <c r="A447" s="100"/>
      <c r="B447" s="343"/>
      <c r="C447" s="330"/>
      <c r="D447" s="127"/>
      <c r="E447" s="128"/>
      <c r="F447" s="330"/>
      <c r="G447" s="129"/>
    </row>
    <row r="448" spans="1:7" ht="15" customHeight="1" x14ac:dyDescent="0.3">
      <c r="A448" s="100"/>
      <c r="B448" s="343"/>
      <c r="C448" s="330"/>
      <c r="D448" s="127"/>
      <c r="E448" s="128"/>
      <c r="F448" s="330"/>
      <c r="G448" s="129"/>
    </row>
    <row r="449" spans="1:7" ht="15" customHeight="1" x14ac:dyDescent="0.3">
      <c r="A449" s="100"/>
      <c r="B449" s="343"/>
      <c r="C449" s="330"/>
      <c r="D449" s="127"/>
      <c r="E449" s="128"/>
      <c r="F449" s="330"/>
      <c r="G449" s="129"/>
    </row>
    <row r="450" spans="1:7" ht="15" customHeight="1" x14ac:dyDescent="0.3">
      <c r="A450" s="94" t="s">
        <v>8</v>
      </c>
      <c r="B450" s="351" t="s">
        <v>126</v>
      </c>
      <c r="C450" s="351"/>
      <c r="D450" s="351"/>
      <c r="E450" s="351"/>
      <c r="F450" s="330"/>
      <c r="G450" s="330"/>
    </row>
    <row r="451" spans="1:7" ht="15" customHeight="1" x14ac:dyDescent="0.3">
      <c r="A451" s="100"/>
      <c r="B451" s="343">
        <f>Méretkimutatás!O507</f>
        <v>56</v>
      </c>
      <c r="C451" s="330" t="s">
        <v>29</v>
      </c>
      <c r="D451" s="127" t="s">
        <v>1</v>
      </c>
      <c r="E451" s="8">
        <v>0</v>
      </c>
      <c r="F451" s="129">
        <f>B451*E451</f>
        <v>0</v>
      </c>
      <c r="G451" s="330"/>
    </row>
    <row r="452" spans="1:7" ht="15" customHeight="1" x14ac:dyDescent="0.3">
      <c r="A452" s="100"/>
      <c r="B452" s="343"/>
      <c r="C452" s="330"/>
      <c r="D452" s="127" t="s">
        <v>2</v>
      </c>
      <c r="E452" s="8">
        <v>0</v>
      </c>
      <c r="F452" s="330"/>
      <c r="G452" s="129">
        <f>B451*E452</f>
        <v>0</v>
      </c>
    </row>
    <row r="453" spans="1:7" ht="15" customHeight="1" x14ac:dyDescent="0.3">
      <c r="A453" s="100"/>
      <c r="B453" s="343"/>
      <c r="C453" s="330"/>
      <c r="D453" s="127"/>
      <c r="E453" s="128"/>
      <c r="F453" s="330"/>
      <c r="G453" s="129"/>
    </row>
    <row r="454" spans="1:7" ht="15" customHeight="1" x14ac:dyDescent="0.3">
      <c r="A454" s="94" t="s">
        <v>17</v>
      </c>
      <c r="B454" s="351" t="s">
        <v>127</v>
      </c>
      <c r="C454" s="351"/>
      <c r="D454" s="351"/>
      <c r="E454" s="351"/>
      <c r="F454" s="330"/>
      <c r="G454" s="330"/>
    </row>
    <row r="455" spans="1:7" ht="15" customHeight="1" x14ac:dyDescent="0.3">
      <c r="A455" s="100"/>
      <c r="B455" s="343">
        <f>Méretkimutatás!O511</f>
        <v>481.08500000000004</v>
      </c>
      <c r="C455" s="330" t="s">
        <v>29</v>
      </c>
      <c r="D455" s="127" t="s">
        <v>1</v>
      </c>
      <c r="E455" s="8">
        <v>0</v>
      </c>
      <c r="F455" s="129">
        <f>B455*E455</f>
        <v>0</v>
      </c>
      <c r="G455" s="330"/>
    </row>
    <row r="456" spans="1:7" ht="15" customHeight="1" x14ac:dyDescent="0.3">
      <c r="A456" s="100"/>
      <c r="B456" s="343"/>
      <c r="C456" s="330"/>
      <c r="D456" s="127" t="s">
        <v>2</v>
      </c>
      <c r="E456" s="8">
        <v>0</v>
      </c>
      <c r="F456" s="330"/>
      <c r="G456" s="129">
        <f>B455*E456</f>
        <v>0</v>
      </c>
    </row>
    <row r="457" spans="1:7" ht="15" customHeight="1" x14ac:dyDescent="0.3">
      <c r="A457" s="100"/>
      <c r="B457" s="343"/>
      <c r="C457" s="330"/>
      <c r="D457" s="127"/>
      <c r="E457" s="128"/>
      <c r="F457" s="330"/>
      <c r="G457" s="129"/>
    </row>
    <row r="458" spans="1:7" ht="15" customHeight="1" x14ac:dyDescent="0.3">
      <c r="A458" s="94" t="s">
        <v>18</v>
      </c>
      <c r="B458" s="351" t="s">
        <v>128</v>
      </c>
      <c r="C458" s="351"/>
      <c r="D458" s="351"/>
      <c r="E458" s="351"/>
      <c r="F458" s="330"/>
      <c r="G458" s="330"/>
    </row>
    <row r="459" spans="1:7" ht="15" customHeight="1" x14ac:dyDescent="0.3">
      <c r="A459" s="100"/>
      <c r="B459" s="343">
        <f>Méretkimutatás!O515</f>
        <v>74.22999999999999</v>
      </c>
      <c r="C459" s="330" t="s">
        <v>3</v>
      </c>
      <c r="D459" s="127" t="s">
        <v>1</v>
      </c>
      <c r="E459" s="8">
        <v>0</v>
      </c>
      <c r="F459" s="129">
        <f>B459*E459</f>
        <v>0</v>
      </c>
      <c r="G459" s="330"/>
    </row>
    <row r="460" spans="1:7" ht="15" customHeight="1" x14ac:dyDescent="0.3">
      <c r="A460" s="100"/>
      <c r="B460" s="343"/>
      <c r="C460" s="330"/>
      <c r="D460" s="127" t="s">
        <v>2</v>
      </c>
      <c r="E460" s="8">
        <v>0</v>
      </c>
      <c r="F460" s="330"/>
      <c r="G460" s="129">
        <f>B459*E460</f>
        <v>0</v>
      </c>
    </row>
    <row r="461" spans="1:7" ht="15" customHeight="1" x14ac:dyDescent="0.3">
      <c r="A461" s="100"/>
      <c r="B461" s="343"/>
      <c r="C461" s="330"/>
      <c r="D461" s="127"/>
      <c r="E461" s="128"/>
      <c r="F461" s="330"/>
      <c r="G461" s="129"/>
    </row>
    <row r="462" spans="1:7" ht="15" customHeight="1" x14ac:dyDescent="0.3">
      <c r="A462" s="94" t="s">
        <v>19</v>
      </c>
      <c r="B462" s="351" t="s">
        <v>129</v>
      </c>
      <c r="C462" s="351"/>
      <c r="D462" s="351"/>
      <c r="E462" s="351"/>
      <c r="F462" s="330"/>
      <c r="G462" s="330"/>
    </row>
    <row r="463" spans="1:7" ht="15" customHeight="1" x14ac:dyDescent="0.3">
      <c r="A463" s="100"/>
      <c r="B463" s="343">
        <f>Méretkimutatás!O519</f>
        <v>51.8</v>
      </c>
      <c r="C463" s="330" t="s">
        <v>29</v>
      </c>
      <c r="D463" s="127" t="s">
        <v>1</v>
      </c>
      <c r="E463" s="8">
        <v>0</v>
      </c>
      <c r="F463" s="129">
        <f>B463*E463</f>
        <v>0</v>
      </c>
      <c r="G463" s="330"/>
    </row>
    <row r="464" spans="1:7" ht="15" customHeight="1" x14ac:dyDescent="0.3">
      <c r="A464" s="100"/>
      <c r="B464" s="343"/>
      <c r="C464" s="330"/>
      <c r="D464" s="127" t="s">
        <v>2</v>
      </c>
      <c r="E464" s="8">
        <v>0</v>
      </c>
      <c r="F464" s="330"/>
      <c r="G464" s="129">
        <f>B463*E464</f>
        <v>0</v>
      </c>
    </row>
    <row r="465" spans="1:7" ht="15" customHeight="1" x14ac:dyDescent="0.3">
      <c r="A465" s="100"/>
      <c r="B465" s="343"/>
      <c r="C465" s="330"/>
      <c r="D465" s="127"/>
      <c r="E465" s="128"/>
      <c r="F465" s="330"/>
      <c r="G465" s="129"/>
    </row>
    <row r="466" spans="1:7" ht="15" customHeight="1" x14ac:dyDescent="0.3">
      <c r="A466" s="94" t="s">
        <v>20</v>
      </c>
      <c r="B466" s="351" t="s">
        <v>130</v>
      </c>
      <c r="C466" s="351"/>
      <c r="D466" s="351"/>
      <c r="E466" s="351"/>
      <c r="F466" s="330"/>
      <c r="G466" s="330"/>
    </row>
    <row r="467" spans="1:7" ht="15" customHeight="1" x14ac:dyDescent="0.3">
      <c r="A467" s="100"/>
      <c r="B467" s="343">
        <f>Méretkimutatás!O523</f>
        <v>19.899999999999999</v>
      </c>
      <c r="C467" s="330" t="s">
        <v>29</v>
      </c>
      <c r="D467" s="127" t="s">
        <v>1</v>
      </c>
      <c r="E467" s="8">
        <v>0</v>
      </c>
      <c r="F467" s="129">
        <f>B467*E467</f>
        <v>0</v>
      </c>
      <c r="G467" s="330"/>
    </row>
    <row r="468" spans="1:7" ht="15" customHeight="1" x14ac:dyDescent="0.3">
      <c r="A468" s="100"/>
      <c r="B468" s="343"/>
      <c r="C468" s="330"/>
      <c r="D468" s="127" t="s">
        <v>2</v>
      </c>
      <c r="E468" s="8">
        <v>0</v>
      </c>
      <c r="F468" s="330"/>
      <c r="G468" s="129">
        <f>B467*E468</f>
        <v>0</v>
      </c>
    </row>
    <row r="469" spans="1:7" ht="15" customHeight="1" x14ac:dyDescent="0.3">
      <c r="A469" s="100"/>
      <c r="B469" s="343"/>
      <c r="C469" s="330"/>
      <c r="D469" s="127"/>
      <c r="E469" s="128"/>
      <c r="F469" s="330"/>
      <c r="G469" s="129"/>
    </row>
    <row r="470" spans="1:7" ht="15" customHeight="1" x14ac:dyDescent="0.3">
      <c r="A470" s="100"/>
      <c r="B470" s="203" t="s">
        <v>31</v>
      </c>
      <c r="C470" s="330"/>
      <c r="D470" s="330"/>
      <c r="E470" s="330"/>
      <c r="F470" s="204">
        <f>SUM(F425:F469)</f>
        <v>0</v>
      </c>
      <c r="G470" s="204">
        <f>SUM(G424:G469)</f>
        <v>0</v>
      </c>
    </row>
    <row r="471" spans="1:7" ht="15" customHeight="1" x14ac:dyDescent="0.3">
      <c r="A471" s="100"/>
      <c r="B471" s="203"/>
      <c r="C471" s="100"/>
      <c r="D471" s="215"/>
      <c r="E471" s="196"/>
      <c r="F471" s="197"/>
      <c r="G471" s="197"/>
    </row>
    <row r="472" spans="1:7" ht="15" customHeight="1" x14ac:dyDescent="0.3">
      <c r="A472" s="100"/>
      <c r="B472" s="203"/>
      <c r="C472" s="100"/>
      <c r="D472" s="215"/>
      <c r="E472" s="196"/>
      <c r="F472" s="197"/>
      <c r="G472" s="197"/>
    </row>
    <row r="473" spans="1:7" ht="15" customHeight="1" x14ac:dyDescent="0.3">
      <c r="A473" s="94"/>
      <c r="B473" s="195" t="s">
        <v>132</v>
      </c>
      <c r="C473" s="330"/>
      <c r="D473" s="330"/>
      <c r="E473" s="94"/>
      <c r="F473" s="330"/>
      <c r="G473" s="330"/>
    </row>
    <row r="474" spans="1:7" ht="15" customHeight="1" x14ac:dyDescent="0.3">
      <c r="A474" s="94" t="s">
        <v>0</v>
      </c>
      <c r="B474" s="352" t="s">
        <v>293</v>
      </c>
      <c r="C474" s="352"/>
      <c r="D474" s="352"/>
      <c r="E474" s="352"/>
      <c r="F474" s="330"/>
      <c r="G474" s="330"/>
    </row>
    <row r="475" spans="1:7" ht="15" customHeight="1" x14ac:dyDescent="0.3">
      <c r="A475" s="94"/>
      <c r="B475" s="343">
        <f>Méretkimutatás!O531</f>
        <v>3</v>
      </c>
      <c r="C475" s="330" t="s">
        <v>10</v>
      </c>
      <c r="D475" s="127" t="s">
        <v>1</v>
      </c>
      <c r="E475" s="8">
        <v>0</v>
      </c>
      <c r="F475" s="129">
        <f>B475*E475</f>
        <v>0</v>
      </c>
      <c r="G475" s="330"/>
    </row>
    <row r="476" spans="1:7" ht="15" customHeight="1" x14ac:dyDescent="0.3">
      <c r="A476" s="94"/>
      <c r="B476" s="343"/>
      <c r="C476" s="330"/>
      <c r="D476" s="127" t="s">
        <v>2</v>
      </c>
      <c r="E476" s="8">
        <v>0</v>
      </c>
      <c r="F476" s="330"/>
      <c r="G476" s="129">
        <f>B475*E476</f>
        <v>0</v>
      </c>
    </row>
    <row r="477" spans="1:7" ht="15" customHeight="1" x14ac:dyDescent="0.3">
      <c r="A477" s="94"/>
      <c r="B477" s="343"/>
      <c r="C477" s="330"/>
      <c r="D477" s="127"/>
      <c r="E477" s="128"/>
      <c r="F477" s="330"/>
      <c r="G477" s="129"/>
    </row>
    <row r="478" spans="1:7" ht="15" customHeight="1" x14ac:dyDescent="0.3">
      <c r="A478" s="94" t="s">
        <v>12</v>
      </c>
      <c r="B478" s="352" t="s">
        <v>294</v>
      </c>
      <c r="C478" s="352"/>
      <c r="D478" s="352"/>
      <c r="E478" s="352"/>
      <c r="F478" s="330"/>
      <c r="G478" s="330"/>
    </row>
    <row r="479" spans="1:7" ht="15" customHeight="1" x14ac:dyDescent="0.3">
      <c r="A479" s="94"/>
      <c r="B479" s="343">
        <f>Méretkimutatás!O535</f>
        <v>4</v>
      </c>
      <c r="C479" s="330" t="s">
        <v>10</v>
      </c>
      <c r="D479" s="127" t="s">
        <v>1</v>
      </c>
      <c r="E479" s="8">
        <v>0</v>
      </c>
      <c r="F479" s="129">
        <f>B479*E479</f>
        <v>0</v>
      </c>
      <c r="G479" s="330"/>
    </row>
    <row r="480" spans="1:7" ht="15" customHeight="1" x14ac:dyDescent="0.3">
      <c r="A480" s="94"/>
      <c r="B480" s="343"/>
      <c r="C480" s="330"/>
      <c r="D480" s="127" t="s">
        <v>2</v>
      </c>
      <c r="E480" s="8">
        <v>0</v>
      </c>
      <c r="F480" s="330"/>
      <c r="G480" s="129">
        <f>B479*E480</f>
        <v>0</v>
      </c>
    </row>
    <row r="481" spans="1:7" ht="15" customHeight="1" x14ac:dyDescent="0.3">
      <c r="A481" s="94"/>
      <c r="B481" s="343"/>
      <c r="C481" s="330"/>
      <c r="D481" s="127"/>
      <c r="E481" s="128"/>
      <c r="F481" s="330"/>
      <c r="G481" s="129"/>
    </row>
    <row r="482" spans="1:7" ht="15" customHeight="1" x14ac:dyDescent="0.3">
      <c r="A482" s="94" t="s">
        <v>4</v>
      </c>
      <c r="B482" s="352" t="s">
        <v>295</v>
      </c>
      <c r="C482" s="352"/>
      <c r="D482" s="352"/>
      <c r="E482" s="352"/>
      <c r="F482" s="330"/>
      <c r="G482" s="330"/>
    </row>
    <row r="483" spans="1:7" ht="15" customHeight="1" x14ac:dyDescent="0.3">
      <c r="A483" s="94"/>
      <c r="B483" s="343">
        <f>Méretkimutatás!O539</f>
        <v>1</v>
      </c>
      <c r="C483" s="330" t="s">
        <v>10</v>
      </c>
      <c r="D483" s="127" t="s">
        <v>1</v>
      </c>
      <c r="E483" s="8">
        <v>0</v>
      </c>
      <c r="F483" s="129">
        <f>B483*E483</f>
        <v>0</v>
      </c>
      <c r="G483" s="330"/>
    </row>
    <row r="484" spans="1:7" ht="15" customHeight="1" x14ac:dyDescent="0.3">
      <c r="A484" s="94"/>
      <c r="B484" s="343"/>
      <c r="C484" s="330"/>
      <c r="D484" s="127" t="s">
        <v>2</v>
      </c>
      <c r="E484" s="8">
        <v>0</v>
      </c>
      <c r="F484" s="330"/>
      <c r="G484" s="129">
        <f>B483*E484</f>
        <v>0</v>
      </c>
    </row>
    <row r="485" spans="1:7" ht="15" customHeight="1" x14ac:dyDescent="0.3">
      <c r="A485" s="94"/>
      <c r="B485" s="343"/>
      <c r="C485" s="330"/>
      <c r="D485" s="127"/>
      <c r="E485" s="128"/>
      <c r="F485" s="330"/>
      <c r="G485" s="129"/>
    </row>
    <row r="486" spans="1:7" ht="15" customHeight="1" x14ac:dyDescent="0.3">
      <c r="A486" s="94" t="s">
        <v>5</v>
      </c>
      <c r="B486" s="352" t="s">
        <v>296</v>
      </c>
      <c r="C486" s="352"/>
      <c r="D486" s="352"/>
      <c r="E486" s="352"/>
      <c r="F486" s="330"/>
      <c r="G486" s="330"/>
    </row>
    <row r="487" spans="1:7" ht="15" customHeight="1" x14ac:dyDescent="0.3">
      <c r="A487" s="94"/>
      <c r="B487" s="343">
        <f>Méretkimutatás!O543</f>
        <v>1</v>
      </c>
      <c r="C487" s="330" t="s">
        <v>10</v>
      </c>
      <c r="D487" s="127" t="s">
        <v>1</v>
      </c>
      <c r="E487" s="8">
        <v>0</v>
      </c>
      <c r="F487" s="129">
        <f>B487*E487</f>
        <v>0</v>
      </c>
      <c r="G487" s="330"/>
    </row>
    <row r="488" spans="1:7" ht="15" customHeight="1" x14ac:dyDescent="0.3">
      <c r="A488" s="94"/>
      <c r="B488" s="343"/>
      <c r="C488" s="330"/>
      <c r="D488" s="127" t="s">
        <v>2</v>
      </c>
      <c r="E488" s="8">
        <v>0</v>
      </c>
      <c r="F488" s="330"/>
      <c r="G488" s="129">
        <f>B487*E488</f>
        <v>0</v>
      </c>
    </row>
    <row r="489" spans="1:7" ht="15" customHeight="1" x14ac:dyDescent="0.3">
      <c r="A489" s="94"/>
      <c r="B489" s="343"/>
      <c r="C489" s="330"/>
      <c r="D489" s="127"/>
      <c r="E489" s="128"/>
      <c r="F489" s="330"/>
      <c r="G489" s="129"/>
    </row>
    <row r="490" spans="1:7" ht="15" customHeight="1" x14ac:dyDescent="0.3">
      <c r="A490" s="94" t="s">
        <v>6</v>
      </c>
      <c r="B490" s="352" t="s">
        <v>297</v>
      </c>
      <c r="C490" s="352"/>
      <c r="D490" s="352"/>
      <c r="E490" s="352"/>
      <c r="F490" s="330"/>
      <c r="G490" s="330"/>
    </row>
    <row r="491" spans="1:7" ht="15" customHeight="1" x14ac:dyDescent="0.3">
      <c r="A491" s="94"/>
      <c r="B491" s="343">
        <f>Méretkimutatás!O547</f>
        <v>1</v>
      </c>
      <c r="C491" s="330" t="s">
        <v>10</v>
      </c>
      <c r="D491" s="127" t="s">
        <v>1</v>
      </c>
      <c r="E491" s="8">
        <v>0</v>
      </c>
      <c r="F491" s="129">
        <f>B491*E491</f>
        <v>0</v>
      </c>
      <c r="G491" s="330"/>
    </row>
    <row r="492" spans="1:7" ht="15" customHeight="1" x14ac:dyDescent="0.3">
      <c r="A492" s="94"/>
      <c r="B492" s="343"/>
      <c r="C492" s="330"/>
      <c r="D492" s="127" t="s">
        <v>2</v>
      </c>
      <c r="E492" s="8">
        <v>0</v>
      </c>
      <c r="F492" s="330"/>
      <c r="G492" s="129">
        <f>B491*E492</f>
        <v>0</v>
      </c>
    </row>
    <row r="493" spans="1:7" ht="15" customHeight="1" x14ac:dyDescent="0.3">
      <c r="A493" s="94"/>
      <c r="B493" s="343"/>
      <c r="C493" s="330"/>
      <c r="D493" s="127"/>
      <c r="E493" s="128"/>
      <c r="F493" s="330"/>
      <c r="G493" s="129"/>
    </row>
    <row r="494" spans="1:7" ht="15" customHeight="1" x14ac:dyDescent="0.3">
      <c r="A494" s="94" t="s">
        <v>7</v>
      </c>
      <c r="B494" s="352" t="s">
        <v>298</v>
      </c>
      <c r="C494" s="352"/>
      <c r="D494" s="352"/>
      <c r="E494" s="352"/>
      <c r="F494" s="330"/>
      <c r="G494" s="330"/>
    </row>
    <row r="495" spans="1:7" ht="15" customHeight="1" x14ac:dyDescent="0.3">
      <c r="A495" s="94"/>
      <c r="B495" s="343">
        <f>Méretkimutatás!O551</f>
        <v>7</v>
      </c>
      <c r="C495" s="330" t="s">
        <v>10</v>
      </c>
      <c r="D495" s="127" t="s">
        <v>1</v>
      </c>
      <c r="E495" s="8">
        <v>0</v>
      </c>
      <c r="F495" s="129">
        <f>B495*E495</f>
        <v>0</v>
      </c>
      <c r="G495" s="330"/>
    </row>
    <row r="496" spans="1:7" ht="15" customHeight="1" x14ac:dyDescent="0.3">
      <c r="A496" s="94"/>
      <c r="B496" s="343"/>
      <c r="C496" s="330"/>
      <c r="D496" s="127" t="s">
        <v>2</v>
      </c>
      <c r="E496" s="8">
        <v>0</v>
      </c>
      <c r="F496" s="330"/>
      <c r="G496" s="129">
        <f>B495*E496</f>
        <v>0</v>
      </c>
    </row>
    <row r="497" spans="1:7" ht="15" customHeight="1" x14ac:dyDescent="0.3">
      <c r="A497" s="94"/>
      <c r="B497" s="343"/>
      <c r="C497" s="330"/>
      <c r="D497" s="127"/>
      <c r="E497" s="128"/>
      <c r="F497" s="330"/>
      <c r="G497" s="129"/>
    </row>
    <row r="498" spans="1:7" ht="15" customHeight="1" x14ac:dyDescent="0.3">
      <c r="A498" s="94"/>
      <c r="B498" s="343"/>
      <c r="C498" s="330"/>
      <c r="D498" s="127"/>
      <c r="E498" s="128"/>
      <c r="F498" s="330"/>
      <c r="G498" s="129"/>
    </row>
    <row r="499" spans="1:7" ht="15" customHeight="1" x14ac:dyDescent="0.3">
      <c r="A499" s="94"/>
      <c r="B499" s="343"/>
      <c r="C499" s="330"/>
      <c r="D499" s="127"/>
      <c r="E499" s="128"/>
      <c r="F499" s="330"/>
      <c r="G499" s="129"/>
    </row>
    <row r="500" spans="1:7" ht="15" customHeight="1" x14ac:dyDescent="0.3">
      <c r="A500" s="94" t="s">
        <v>8</v>
      </c>
      <c r="B500" s="352" t="s">
        <v>299</v>
      </c>
      <c r="C500" s="352"/>
      <c r="D500" s="352"/>
      <c r="E500" s="352"/>
      <c r="F500" s="330"/>
      <c r="G500" s="330"/>
    </row>
    <row r="501" spans="1:7" ht="15" customHeight="1" x14ac:dyDescent="0.3">
      <c r="A501" s="94"/>
      <c r="B501" s="343">
        <f>Méretkimutatás!O555</f>
        <v>4</v>
      </c>
      <c r="C501" s="330" t="s">
        <v>10</v>
      </c>
      <c r="D501" s="127" t="s">
        <v>1</v>
      </c>
      <c r="E501" s="8">
        <v>0</v>
      </c>
      <c r="F501" s="129">
        <f>B501*E501</f>
        <v>0</v>
      </c>
      <c r="G501" s="330"/>
    </row>
    <row r="502" spans="1:7" ht="15" customHeight="1" x14ac:dyDescent="0.3">
      <c r="A502" s="94"/>
      <c r="B502" s="343"/>
      <c r="C502" s="330"/>
      <c r="D502" s="127" t="s">
        <v>2</v>
      </c>
      <c r="E502" s="8">
        <v>0</v>
      </c>
      <c r="F502" s="330"/>
      <c r="G502" s="129">
        <f>B501*E502</f>
        <v>0</v>
      </c>
    </row>
    <row r="503" spans="1:7" ht="15" customHeight="1" x14ac:dyDescent="0.3">
      <c r="A503" s="94"/>
      <c r="B503" s="343"/>
      <c r="C503" s="330"/>
      <c r="D503" s="127"/>
      <c r="E503" s="128"/>
      <c r="F503" s="330"/>
      <c r="G503" s="129"/>
    </row>
    <row r="504" spans="1:7" ht="15" customHeight="1" x14ac:dyDescent="0.3">
      <c r="A504" s="94" t="s">
        <v>17</v>
      </c>
      <c r="B504" s="351" t="s">
        <v>300</v>
      </c>
      <c r="C504" s="351"/>
      <c r="D504" s="351"/>
      <c r="E504" s="351"/>
      <c r="F504" s="330"/>
      <c r="G504" s="129"/>
    </row>
    <row r="505" spans="1:7" ht="15" customHeight="1" x14ac:dyDescent="0.3">
      <c r="A505" s="94"/>
      <c r="B505" s="343">
        <f>Méretkimutatás!O561</f>
        <v>4.2</v>
      </c>
      <c r="C505" s="330" t="s">
        <v>29</v>
      </c>
      <c r="D505" s="127" t="s">
        <v>1</v>
      </c>
      <c r="E505" s="8">
        <v>0</v>
      </c>
      <c r="F505" s="129">
        <f>B505*E505</f>
        <v>0</v>
      </c>
      <c r="G505" s="330"/>
    </row>
    <row r="506" spans="1:7" ht="15" customHeight="1" x14ac:dyDescent="0.3">
      <c r="A506" s="94"/>
      <c r="B506" s="343"/>
      <c r="C506" s="330"/>
      <c r="D506" s="127" t="s">
        <v>2</v>
      </c>
      <c r="E506" s="8">
        <v>0</v>
      </c>
      <c r="F506" s="330"/>
      <c r="G506" s="129">
        <f>B505*E506</f>
        <v>0</v>
      </c>
    </row>
    <row r="507" spans="1:7" ht="15" customHeight="1" x14ac:dyDescent="0.3">
      <c r="A507" s="94"/>
      <c r="B507" s="343"/>
      <c r="C507" s="330"/>
      <c r="D507" s="127"/>
      <c r="E507" s="128"/>
      <c r="F507" s="330"/>
      <c r="G507" s="129"/>
    </row>
    <row r="508" spans="1:7" ht="15" customHeight="1" x14ac:dyDescent="0.3">
      <c r="A508" s="94" t="s">
        <v>18</v>
      </c>
      <c r="B508" s="352" t="s">
        <v>250</v>
      </c>
      <c r="C508" s="352"/>
      <c r="D508" s="352"/>
      <c r="E508" s="352"/>
      <c r="F508" s="330"/>
      <c r="G508" s="330"/>
    </row>
    <row r="509" spans="1:7" ht="15" customHeight="1" x14ac:dyDescent="0.3">
      <c r="A509" s="94"/>
      <c r="B509" s="343">
        <f>Méretkimutatás!O564</f>
        <v>9</v>
      </c>
      <c r="C509" s="330" t="s">
        <v>10</v>
      </c>
      <c r="D509" s="127" t="s">
        <v>1</v>
      </c>
      <c r="E509" s="8">
        <v>0</v>
      </c>
      <c r="F509" s="129">
        <f>B509*E509</f>
        <v>0</v>
      </c>
      <c r="G509" s="330"/>
    </row>
    <row r="510" spans="1:7" ht="15" customHeight="1" x14ac:dyDescent="0.3">
      <c r="A510" s="94"/>
      <c r="B510" s="343"/>
      <c r="C510" s="330"/>
      <c r="D510" s="127" t="s">
        <v>2</v>
      </c>
      <c r="E510" s="8">
        <v>0</v>
      </c>
      <c r="F510" s="330"/>
      <c r="G510" s="129">
        <f>B509*E510</f>
        <v>0</v>
      </c>
    </row>
    <row r="511" spans="1:7" ht="15" customHeight="1" x14ac:dyDescent="0.3">
      <c r="A511" s="94"/>
      <c r="B511" s="343"/>
      <c r="C511" s="330"/>
      <c r="D511" s="127"/>
      <c r="E511" s="128"/>
      <c r="F511" s="330"/>
      <c r="G511" s="129"/>
    </row>
    <row r="512" spans="1:7" ht="15" customHeight="1" x14ac:dyDescent="0.3">
      <c r="A512" s="94" t="s">
        <v>252</v>
      </c>
      <c r="B512" s="352" t="s">
        <v>251</v>
      </c>
      <c r="C512" s="352"/>
      <c r="D512" s="352"/>
      <c r="E512" s="352"/>
      <c r="F512" s="330"/>
      <c r="G512" s="330"/>
    </row>
    <row r="513" spans="1:7" ht="15" customHeight="1" x14ac:dyDescent="0.3">
      <c r="A513" s="94"/>
      <c r="B513" s="343">
        <f>Méretkimutatás!O568</f>
        <v>5</v>
      </c>
      <c r="C513" s="330" t="s">
        <v>10</v>
      </c>
      <c r="D513" s="127" t="s">
        <v>1</v>
      </c>
      <c r="E513" s="8">
        <v>0</v>
      </c>
      <c r="F513" s="129">
        <f>B513*E513</f>
        <v>0</v>
      </c>
      <c r="G513" s="330"/>
    </row>
    <row r="514" spans="1:7" ht="15" customHeight="1" x14ac:dyDescent="0.3">
      <c r="A514" s="94"/>
      <c r="B514" s="343"/>
      <c r="C514" s="330"/>
      <c r="D514" s="127" t="s">
        <v>2</v>
      </c>
      <c r="E514" s="8">
        <v>0</v>
      </c>
      <c r="F514" s="330"/>
      <c r="G514" s="129">
        <f>B513*E514</f>
        <v>0</v>
      </c>
    </row>
    <row r="515" spans="1:7" ht="15" customHeight="1" x14ac:dyDescent="0.3">
      <c r="A515" s="94"/>
      <c r="B515" s="343"/>
      <c r="C515" s="330"/>
      <c r="D515" s="127"/>
      <c r="E515" s="128"/>
      <c r="F515" s="330"/>
      <c r="G515" s="129"/>
    </row>
    <row r="516" spans="1:7" ht="15" customHeight="1" x14ac:dyDescent="0.3">
      <c r="A516" s="330" t="s">
        <v>20</v>
      </c>
      <c r="B516" s="352" t="s">
        <v>174</v>
      </c>
      <c r="C516" s="352"/>
      <c r="D516" s="352"/>
      <c r="E516" s="352"/>
      <c r="F516" s="330"/>
      <c r="G516" s="330"/>
    </row>
    <row r="517" spans="1:7" ht="15" customHeight="1" x14ac:dyDescent="0.3">
      <c r="A517" s="210"/>
      <c r="B517" s="343">
        <f>Méretkimutatás!O572</f>
        <v>1</v>
      </c>
      <c r="C517" s="330" t="s">
        <v>10</v>
      </c>
      <c r="D517" s="127" t="s">
        <v>1</v>
      </c>
      <c r="E517" s="8">
        <v>0</v>
      </c>
      <c r="F517" s="129">
        <f>B517*E517</f>
        <v>0</v>
      </c>
      <c r="G517" s="330"/>
    </row>
    <row r="518" spans="1:7" ht="15" customHeight="1" x14ac:dyDescent="0.3">
      <c r="A518" s="94"/>
      <c r="B518" s="343"/>
      <c r="C518" s="330"/>
      <c r="D518" s="127" t="s">
        <v>2</v>
      </c>
      <c r="E518" s="8">
        <v>0</v>
      </c>
      <c r="F518" s="330"/>
      <c r="G518" s="129">
        <f>B517*E518</f>
        <v>0</v>
      </c>
    </row>
    <row r="519" spans="1:7" ht="15" customHeight="1" x14ac:dyDescent="0.3">
      <c r="A519" s="94"/>
      <c r="B519" s="343"/>
      <c r="C519" s="330"/>
      <c r="D519" s="127"/>
      <c r="E519" s="128"/>
      <c r="F519" s="330"/>
      <c r="G519" s="129"/>
    </row>
    <row r="520" spans="1:7" ht="15" customHeight="1" x14ac:dyDescent="0.3">
      <c r="A520" s="100"/>
      <c r="B520" s="100" t="s">
        <v>31</v>
      </c>
      <c r="C520" s="100"/>
      <c r="D520" s="215"/>
      <c r="E520" s="196"/>
      <c r="F520" s="197">
        <f>SUM(F474:F519)</f>
        <v>0</v>
      </c>
      <c r="G520" s="197">
        <f>SUM(G474:G519)</f>
        <v>0</v>
      </c>
    </row>
    <row r="521" spans="1:7" ht="15" customHeight="1" x14ac:dyDescent="0.3">
      <c r="A521" s="100"/>
      <c r="B521" s="203"/>
      <c r="C521" s="100"/>
      <c r="D521" s="215"/>
      <c r="E521" s="196"/>
      <c r="F521" s="197"/>
      <c r="G521" s="197"/>
    </row>
    <row r="522" spans="1:7" ht="15" customHeight="1" x14ac:dyDescent="0.3">
      <c r="A522" s="100"/>
      <c r="B522" s="203"/>
      <c r="C522" s="100"/>
      <c r="D522" s="215"/>
      <c r="E522" s="196"/>
      <c r="F522" s="197"/>
      <c r="G522" s="197"/>
    </row>
    <row r="523" spans="1:7" ht="15" customHeight="1" x14ac:dyDescent="0.3">
      <c r="A523" s="100"/>
      <c r="B523" s="41" t="s">
        <v>138</v>
      </c>
    </row>
    <row r="524" spans="1:7" ht="15" customHeight="1" x14ac:dyDescent="0.3">
      <c r="A524" s="99" t="s">
        <v>0</v>
      </c>
      <c r="B524" s="350" t="s">
        <v>140</v>
      </c>
      <c r="C524" s="350"/>
      <c r="D524" s="350"/>
      <c r="E524" s="350"/>
    </row>
    <row r="525" spans="1:7" ht="15" customHeight="1" x14ac:dyDescent="0.3">
      <c r="A525" s="100"/>
      <c r="B525" s="350" t="s">
        <v>183</v>
      </c>
      <c r="C525" s="350"/>
      <c r="D525" s="350"/>
      <c r="E525" s="350"/>
    </row>
    <row r="526" spans="1:7" ht="15" customHeight="1" x14ac:dyDescent="0.3">
      <c r="A526" s="100"/>
      <c r="B526" s="344">
        <f>Méretkimutatás!O581</f>
        <v>124.22000000000001</v>
      </c>
      <c r="C526" s="331" t="s">
        <v>3</v>
      </c>
      <c r="D526" s="7" t="s">
        <v>1</v>
      </c>
      <c r="E526" s="8">
        <v>0</v>
      </c>
      <c r="F526" s="18">
        <f>B526*E526</f>
        <v>0</v>
      </c>
    </row>
    <row r="527" spans="1:7" ht="15" customHeight="1" x14ac:dyDescent="0.3">
      <c r="A527" s="100"/>
      <c r="D527" s="7" t="s">
        <v>2</v>
      </c>
      <c r="E527" s="8">
        <v>0</v>
      </c>
      <c r="G527" s="18">
        <f>B526*E527</f>
        <v>0</v>
      </c>
    </row>
    <row r="528" spans="1:7" ht="15" customHeight="1" x14ac:dyDescent="0.3">
      <c r="A528" s="100"/>
      <c r="D528" s="7"/>
      <c r="E528" s="8"/>
      <c r="G528" s="18"/>
    </row>
    <row r="529" spans="1:7" ht="15" customHeight="1" x14ac:dyDescent="0.3">
      <c r="A529" s="101" t="s">
        <v>12</v>
      </c>
      <c r="B529" s="350" t="s">
        <v>139</v>
      </c>
      <c r="C529" s="350"/>
      <c r="D529" s="350"/>
      <c r="E529" s="350"/>
    </row>
    <row r="530" spans="1:7" ht="15" customHeight="1" x14ac:dyDescent="0.3">
      <c r="A530" s="101"/>
      <c r="B530" s="344">
        <f>Méretkimutatás!O585</f>
        <v>18.63</v>
      </c>
      <c r="C530" s="331" t="s">
        <v>3</v>
      </c>
      <c r="D530" s="7" t="s">
        <v>1</v>
      </c>
      <c r="E530" s="8">
        <v>0</v>
      </c>
      <c r="F530" s="18">
        <f>B530*E530</f>
        <v>0</v>
      </c>
    </row>
    <row r="531" spans="1:7" ht="15" customHeight="1" x14ac:dyDescent="0.3">
      <c r="A531" s="101"/>
      <c r="D531" s="7" t="s">
        <v>2</v>
      </c>
      <c r="E531" s="8">
        <v>0</v>
      </c>
      <c r="G531" s="18">
        <f>B530*E531</f>
        <v>0</v>
      </c>
    </row>
    <row r="532" spans="1:7" ht="15" customHeight="1" x14ac:dyDescent="0.3">
      <c r="A532" s="101"/>
      <c r="D532" s="7"/>
      <c r="E532" s="8"/>
      <c r="G532" s="18"/>
    </row>
    <row r="533" spans="1:7" ht="15" customHeight="1" x14ac:dyDescent="0.3">
      <c r="A533" s="100"/>
      <c r="B533" s="41" t="s">
        <v>31</v>
      </c>
      <c r="F533" s="219">
        <f>SUM(F524:F532)</f>
        <v>0</v>
      </c>
      <c r="G533" s="219">
        <f>SUM(G524:G532)</f>
        <v>0</v>
      </c>
    </row>
    <row r="534" spans="1:7" ht="15" customHeight="1" x14ac:dyDescent="0.3">
      <c r="A534" s="100"/>
      <c r="B534" s="41"/>
      <c r="C534" s="20"/>
      <c r="D534" s="11"/>
      <c r="E534" s="16"/>
      <c r="F534" s="21"/>
      <c r="G534" s="21"/>
    </row>
    <row r="535" spans="1:7" ht="15" customHeight="1" x14ac:dyDescent="0.3">
      <c r="A535" s="94"/>
      <c r="B535" s="80" t="s">
        <v>27</v>
      </c>
      <c r="E535" s="3"/>
    </row>
    <row r="536" spans="1:7" ht="15" customHeight="1" x14ac:dyDescent="0.3">
      <c r="A536" s="94" t="s">
        <v>0</v>
      </c>
      <c r="B536" s="348" t="s">
        <v>60</v>
      </c>
      <c r="C536" s="348"/>
      <c r="D536" s="348"/>
      <c r="E536" s="348"/>
    </row>
    <row r="537" spans="1:7" ht="15" customHeight="1" x14ac:dyDescent="0.3">
      <c r="A537" s="94"/>
      <c r="B537" s="348" t="s">
        <v>61</v>
      </c>
      <c r="C537" s="348"/>
      <c r="D537" s="348"/>
      <c r="E537" s="348"/>
    </row>
    <row r="538" spans="1:7" ht="15" customHeight="1" x14ac:dyDescent="0.3">
      <c r="A538" s="94"/>
      <c r="B538" s="344">
        <f>Méretkimutatás!O595</f>
        <v>155.44999999999999</v>
      </c>
      <c r="C538" s="331" t="s">
        <v>3</v>
      </c>
      <c r="D538" s="7" t="s">
        <v>1</v>
      </c>
      <c r="E538" s="8">
        <v>0</v>
      </c>
      <c r="F538" s="18">
        <f>B538*E538</f>
        <v>0</v>
      </c>
    </row>
    <row r="539" spans="1:7" ht="15" customHeight="1" x14ac:dyDescent="0.3">
      <c r="A539" s="94"/>
      <c r="D539" s="7" t="s">
        <v>2</v>
      </c>
      <c r="E539" s="8">
        <v>0</v>
      </c>
      <c r="G539" s="18">
        <f>B538*E539</f>
        <v>0</v>
      </c>
    </row>
    <row r="540" spans="1:7" ht="15" customHeight="1" x14ac:dyDescent="0.3">
      <c r="A540" s="94"/>
      <c r="D540" s="7"/>
      <c r="E540" s="8"/>
      <c r="G540" s="18"/>
    </row>
    <row r="541" spans="1:7" ht="15" customHeight="1" x14ac:dyDescent="0.3">
      <c r="A541" s="94" t="s">
        <v>12</v>
      </c>
      <c r="B541" s="348" t="s">
        <v>100</v>
      </c>
      <c r="C541" s="348"/>
      <c r="D541" s="348"/>
      <c r="E541" s="348"/>
    </row>
    <row r="542" spans="1:7" ht="15" customHeight="1" x14ac:dyDescent="0.3">
      <c r="A542" s="94"/>
      <c r="B542" s="348" t="s">
        <v>102</v>
      </c>
      <c r="C542" s="348"/>
      <c r="D542" s="348"/>
      <c r="E542" s="348"/>
    </row>
    <row r="543" spans="1:7" ht="15" customHeight="1" x14ac:dyDescent="0.3">
      <c r="A543" s="94"/>
      <c r="B543" s="344">
        <f>Méretkimutatás!O599</f>
        <v>30</v>
      </c>
      <c r="C543" s="331" t="s">
        <v>3</v>
      </c>
      <c r="D543" s="7" t="s">
        <v>1</v>
      </c>
      <c r="E543" s="8">
        <v>0</v>
      </c>
      <c r="F543" s="18">
        <f>B543*E543</f>
        <v>0</v>
      </c>
    </row>
    <row r="544" spans="1:7" ht="15" customHeight="1" x14ac:dyDescent="0.3">
      <c r="A544" s="94"/>
      <c r="D544" s="7" t="s">
        <v>2</v>
      </c>
      <c r="E544" s="8">
        <v>0</v>
      </c>
      <c r="G544" s="18">
        <f>B543*E544</f>
        <v>0</v>
      </c>
    </row>
    <row r="545" spans="1:7" ht="15" customHeight="1" x14ac:dyDescent="0.3">
      <c r="A545" s="94"/>
      <c r="D545" s="7"/>
      <c r="E545" s="8"/>
      <c r="G545" s="18"/>
    </row>
    <row r="546" spans="1:7" ht="15" customHeight="1" x14ac:dyDescent="0.3">
      <c r="A546" s="94" t="s">
        <v>4</v>
      </c>
      <c r="B546" s="348" t="s">
        <v>28</v>
      </c>
      <c r="C546" s="348"/>
      <c r="D546" s="348"/>
      <c r="E546" s="348"/>
    </row>
    <row r="547" spans="1:7" ht="15" customHeight="1" x14ac:dyDescent="0.3">
      <c r="A547" s="94"/>
      <c r="B547" s="344">
        <f>Méretkimutatás!O603</f>
        <v>185.45</v>
      </c>
      <c r="C547" s="331" t="s">
        <v>3</v>
      </c>
      <c r="D547" s="7" t="s">
        <v>1</v>
      </c>
      <c r="E547" s="8">
        <v>0</v>
      </c>
      <c r="F547" s="18">
        <f>B547*E547</f>
        <v>0</v>
      </c>
    </row>
    <row r="548" spans="1:7" ht="15" customHeight="1" x14ac:dyDescent="0.3">
      <c r="A548" s="94"/>
      <c r="D548" s="7" t="s">
        <v>2</v>
      </c>
      <c r="E548" s="8">
        <v>0</v>
      </c>
      <c r="G548" s="18">
        <f>B547*E548</f>
        <v>0</v>
      </c>
    </row>
    <row r="549" spans="1:7" ht="15" customHeight="1" x14ac:dyDescent="0.3">
      <c r="A549" s="94"/>
      <c r="D549" s="7"/>
      <c r="E549" s="8"/>
      <c r="G549" s="18"/>
    </row>
    <row r="550" spans="1:7" ht="15" customHeight="1" x14ac:dyDescent="0.3">
      <c r="A550" s="94" t="s">
        <v>5</v>
      </c>
      <c r="B550" s="348" t="s">
        <v>253</v>
      </c>
      <c r="C550" s="348"/>
      <c r="D550" s="348"/>
      <c r="E550" s="348"/>
    </row>
    <row r="551" spans="1:7" ht="15" customHeight="1" x14ac:dyDescent="0.3">
      <c r="A551" s="94"/>
      <c r="B551" s="344">
        <f>Méretkimutatás!O607</f>
        <v>124.22000000000001</v>
      </c>
      <c r="C551" s="331" t="s">
        <v>3</v>
      </c>
      <c r="D551" s="7" t="s">
        <v>1</v>
      </c>
      <c r="E551" s="8">
        <v>0</v>
      </c>
      <c r="F551" s="18">
        <f>B551*E551</f>
        <v>0</v>
      </c>
    </row>
    <row r="552" spans="1:7" ht="15" customHeight="1" x14ac:dyDescent="0.3">
      <c r="A552" s="94"/>
      <c r="D552" s="7" t="s">
        <v>2</v>
      </c>
      <c r="E552" s="8">
        <v>0</v>
      </c>
      <c r="G552" s="18">
        <f>B551*E552</f>
        <v>0</v>
      </c>
    </row>
    <row r="553" spans="1:7" ht="15" customHeight="1" x14ac:dyDescent="0.3">
      <c r="A553" s="94"/>
      <c r="D553" s="7"/>
      <c r="E553" s="8"/>
      <c r="G553" s="18"/>
    </row>
    <row r="554" spans="1:7" ht="15" customHeight="1" x14ac:dyDescent="0.3">
      <c r="A554" s="94" t="s">
        <v>6</v>
      </c>
      <c r="B554" s="348" t="s">
        <v>141</v>
      </c>
      <c r="C554" s="348"/>
      <c r="D554" s="348"/>
      <c r="E554" s="348"/>
    </row>
    <row r="555" spans="1:7" ht="15" customHeight="1" x14ac:dyDescent="0.3">
      <c r="A555" s="94"/>
      <c r="B555" s="344">
        <f>Méretkimutatás!O614</f>
        <v>155.44999999999999</v>
      </c>
      <c r="C555" s="331" t="s">
        <v>3</v>
      </c>
      <c r="D555" s="7" t="s">
        <v>1</v>
      </c>
      <c r="E555" s="8">
        <v>0</v>
      </c>
      <c r="F555" s="18">
        <f>B555*E555</f>
        <v>0</v>
      </c>
    </row>
    <row r="556" spans="1:7" ht="15" customHeight="1" x14ac:dyDescent="0.3">
      <c r="A556" s="94"/>
      <c r="D556" s="7" t="s">
        <v>2</v>
      </c>
      <c r="E556" s="8">
        <v>0</v>
      </c>
      <c r="G556" s="18">
        <f>B555*E556</f>
        <v>0</v>
      </c>
    </row>
    <row r="557" spans="1:7" ht="15" customHeight="1" x14ac:dyDescent="0.3">
      <c r="A557" s="94"/>
      <c r="D557" s="7"/>
      <c r="E557" s="8"/>
      <c r="G557" s="18"/>
    </row>
    <row r="558" spans="1:7" ht="15" customHeight="1" x14ac:dyDescent="0.3">
      <c r="A558" s="94" t="s">
        <v>7</v>
      </c>
      <c r="B558" s="348" t="s">
        <v>142</v>
      </c>
      <c r="C558" s="348"/>
      <c r="D558" s="348"/>
      <c r="E558" s="348"/>
    </row>
    <row r="559" spans="1:7" ht="15" customHeight="1" x14ac:dyDescent="0.3">
      <c r="A559" s="94"/>
      <c r="B559" s="344">
        <f>Méretkimutatás!O617</f>
        <v>124.22000000000001</v>
      </c>
      <c r="C559" s="331" t="s">
        <v>3</v>
      </c>
      <c r="D559" s="7" t="s">
        <v>1</v>
      </c>
      <c r="E559" s="8">
        <v>0</v>
      </c>
      <c r="F559" s="18">
        <f>B559*E559</f>
        <v>0</v>
      </c>
    </row>
    <row r="560" spans="1:7" ht="15" customHeight="1" x14ac:dyDescent="0.3">
      <c r="A560" s="94"/>
      <c r="D560" s="7" t="s">
        <v>2</v>
      </c>
      <c r="E560" s="8">
        <v>0</v>
      </c>
      <c r="G560" s="18">
        <f>B559*E560</f>
        <v>0</v>
      </c>
    </row>
    <row r="561" spans="1:7" ht="15" customHeight="1" x14ac:dyDescent="0.3">
      <c r="A561" s="94"/>
      <c r="D561" s="7"/>
      <c r="E561" s="8"/>
      <c r="G561" s="18"/>
    </row>
    <row r="562" spans="1:7" ht="15" customHeight="1" x14ac:dyDescent="0.3">
      <c r="A562" s="101" t="s">
        <v>8</v>
      </c>
      <c r="B562" s="348" t="s">
        <v>143</v>
      </c>
      <c r="C562" s="348"/>
      <c r="D562" s="348"/>
      <c r="E562" s="348"/>
    </row>
    <row r="563" spans="1:7" ht="15" customHeight="1" x14ac:dyDescent="0.3">
      <c r="A563" s="101"/>
      <c r="B563" s="344">
        <f>Méretkimutatás!O621</f>
        <v>124.22000000000001</v>
      </c>
      <c r="C563" s="331" t="s">
        <v>3</v>
      </c>
      <c r="D563" s="7" t="s">
        <v>1</v>
      </c>
      <c r="E563" s="8">
        <v>0</v>
      </c>
      <c r="F563" s="18">
        <f>B563*E563</f>
        <v>0</v>
      </c>
    </row>
    <row r="564" spans="1:7" ht="15" customHeight="1" x14ac:dyDescent="0.3">
      <c r="A564" s="101"/>
      <c r="D564" s="7" t="s">
        <v>2</v>
      </c>
      <c r="E564" s="8">
        <v>0</v>
      </c>
      <c r="G564" s="18">
        <f>B563*E564</f>
        <v>0</v>
      </c>
    </row>
    <row r="565" spans="1:7" ht="15" customHeight="1" x14ac:dyDescent="0.3">
      <c r="A565" s="94"/>
      <c r="D565" s="7"/>
      <c r="E565" s="8"/>
      <c r="G565" s="18"/>
    </row>
    <row r="566" spans="1:7" ht="15" customHeight="1" x14ac:dyDescent="0.3">
      <c r="A566" s="101" t="s">
        <v>17</v>
      </c>
      <c r="B566" s="348" t="s">
        <v>89</v>
      </c>
      <c r="C566" s="348"/>
      <c r="D566" s="348"/>
      <c r="E566" s="348"/>
    </row>
    <row r="567" spans="1:7" ht="15" customHeight="1" x14ac:dyDescent="0.3">
      <c r="A567" s="101"/>
      <c r="B567" s="344">
        <f>Méretkimutatás!O625</f>
        <v>248.44000000000003</v>
      </c>
      <c r="C567" s="331" t="s">
        <v>3</v>
      </c>
      <c r="D567" s="7" t="s">
        <v>1</v>
      </c>
      <c r="E567" s="8">
        <v>0</v>
      </c>
      <c r="F567" s="18">
        <f>B567*E567</f>
        <v>0</v>
      </c>
    </row>
    <row r="568" spans="1:7" ht="15" customHeight="1" x14ac:dyDescent="0.3">
      <c r="A568" s="101"/>
      <c r="D568" s="7" t="s">
        <v>2</v>
      </c>
      <c r="E568" s="8">
        <v>0</v>
      </c>
      <c r="G568" s="18">
        <f>B567*E568</f>
        <v>0</v>
      </c>
    </row>
    <row r="569" spans="1:7" ht="15" customHeight="1" x14ac:dyDescent="0.3">
      <c r="A569" s="101"/>
      <c r="D569" s="7"/>
      <c r="E569" s="8"/>
      <c r="G569" s="18"/>
    </row>
    <row r="570" spans="1:7" ht="15" customHeight="1" x14ac:dyDescent="0.3">
      <c r="A570" s="101" t="s">
        <v>18</v>
      </c>
      <c r="B570" s="348" t="s">
        <v>90</v>
      </c>
      <c r="C570" s="348"/>
      <c r="D570" s="348"/>
      <c r="E570" s="348"/>
    </row>
    <row r="571" spans="1:7" ht="15" customHeight="1" x14ac:dyDescent="0.3">
      <c r="A571" s="101"/>
      <c r="B571" s="344">
        <f>Méretkimutatás!O631</f>
        <v>178.5</v>
      </c>
      <c r="C571" s="331" t="s">
        <v>29</v>
      </c>
      <c r="D571" s="7" t="s">
        <v>1</v>
      </c>
      <c r="E571" s="8">
        <v>0</v>
      </c>
      <c r="F571" s="18">
        <f>B571*E571</f>
        <v>0</v>
      </c>
    </row>
    <row r="572" spans="1:7" ht="15" customHeight="1" x14ac:dyDescent="0.3">
      <c r="A572" s="101"/>
      <c r="D572" s="7" t="s">
        <v>2</v>
      </c>
      <c r="E572" s="8">
        <v>0</v>
      </c>
      <c r="G572" s="18">
        <f>B571*E572</f>
        <v>0</v>
      </c>
    </row>
    <row r="573" spans="1:7" ht="15" customHeight="1" x14ac:dyDescent="0.3">
      <c r="A573" s="94"/>
      <c r="D573" s="7"/>
      <c r="E573" s="8"/>
      <c r="G573" s="18"/>
    </row>
    <row r="574" spans="1:7" ht="15" customHeight="1" x14ac:dyDescent="0.3">
      <c r="A574" s="330" t="s">
        <v>19</v>
      </c>
      <c r="B574" s="344" t="s">
        <v>256</v>
      </c>
    </row>
    <row r="575" spans="1:7" ht="15" customHeight="1" x14ac:dyDescent="0.3">
      <c r="B575" s="344">
        <f>Méretkimutatás!O634</f>
        <v>25.65</v>
      </c>
      <c r="C575" s="7" t="s">
        <v>29</v>
      </c>
      <c r="D575" s="7" t="s">
        <v>1</v>
      </c>
      <c r="E575" s="8">
        <v>0</v>
      </c>
      <c r="F575" s="18">
        <f>B575*E575</f>
        <v>0</v>
      </c>
    </row>
    <row r="576" spans="1:7" ht="15" customHeight="1" x14ac:dyDescent="0.3">
      <c r="D576" s="7" t="s">
        <v>2</v>
      </c>
      <c r="E576" s="8">
        <v>0</v>
      </c>
      <c r="G576" s="18">
        <f>B575*E576</f>
        <v>0</v>
      </c>
    </row>
    <row r="577" spans="1:7" ht="15" customHeight="1" x14ac:dyDescent="0.3">
      <c r="A577" s="94"/>
      <c r="D577" s="7"/>
      <c r="E577" s="8"/>
      <c r="G577" s="18"/>
    </row>
    <row r="578" spans="1:7" ht="15" customHeight="1" x14ac:dyDescent="0.3">
      <c r="A578" s="101" t="s">
        <v>20</v>
      </c>
      <c r="B578" s="348" t="s">
        <v>110</v>
      </c>
      <c r="C578" s="348"/>
      <c r="D578" s="348"/>
      <c r="E578" s="348"/>
    </row>
    <row r="579" spans="1:7" ht="15" customHeight="1" x14ac:dyDescent="0.3">
      <c r="A579" s="101"/>
      <c r="B579" s="344">
        <f>Méretkimutatás!O648</f>
        <v>37.804999999999993</v>
      </c>
      <c r="C579" s="331" t="s">
        <v>3</v>
      </c>
      <c r="D579" s="7" t="s">
        <v>1</v>
      </c>
      <c r="E579" s="8">
        <v>0</v>
      </c>
      <c r="F579" s="18">
        <f>B579*E579</f>
        <v>0</v>
      </c>
    </row>
    <row r="580" spans="1:7" ht="15" customHeight="1" x14ac:dyDescent="0.3">
      <c r="A580" s="101"/>
      <c r="D580" s="7" t="s">
        <v>2</v>
      </c>
      <c r="E580" s="8">
        <v>0</v>
      </c>
      <c r="G580" s="18">
        <f>B579*E580</f>
        <v>0</v>
      </c>
    </row>
    <row r="581" spans="1:7" ht="15" customHeight="1" x14ac:dyDescent="0.3">
      <c r="A581" s="101"/>
      <c r="D581" s="7"/>
      <c r="E581" s="8"/>
      <c r="G581" s="18"/>
    </row>
    <row r="582" spans="1:7" ht="15" customHeight="1" x14ac:dyDescent="0.3">
      <c r="A582" s="94"/>
      <c r="B582" s="41" t="s">
        <v>31</v>
      </c>
      <c r="C582" s="20"/>
      <c r="D582" s="11"/>
      <c r="E582" s="16"/>
      <c r="F582" s="21">
        <f>SUM(F536:F581)</f>
        <v>0</v>
      </c>
      <c r="G582" s="21">
        <f>SUM(G536:G581)</f>
        <v>0</v>
      </c>
    </row>
    <row r="583" spans="1:7" ht="15" customHeight="1" x14ac:dyDescent="0.3">
      <c r="A583" s="94"/>
    </row>
    <row r="584" spans="1:7" ht="15" customHeight="1" x14ac:dyDescent="0.3">
      <c r="A584" s="94"/>
    </row>
    <row r="585" spans="1:7" ht="15" customHeight="1" x14ac:dyDescent="0.3">
      <c r="B585" s="220" t="s">
        <v>144</v>
      </c>
      <c r="E585" s="221"/>
    </row>
    <row r="586" spans="1:7" ht="15" customHeight="1" x14ac:dyDescent="0.3">
      <c r="A586" s="330" t="s">
        <v>0</v>
      </c>
      <c r="B586" s="353" t="s">
        <v>145</v>
      </c>
      <c r="C586" s="353"/>
      <c r="D586" s="353"/>
      <c r="E586" s="353"/>
    </row>
    <row r="587" spans="1:7" ht="15" customHeight="1" x14ac:dyDescent="0.3">
      <c r="B587" s="344">
        <f>Méretkimutatás!O655</f>
        <v>291.005</v>
      </c>
      <c r="C587" s="331" t="s">
        <v>3</v>
      </c>
      <c r="D587" s="7" t="s">
        <v>1</v>
      </c>
      <c r="E587" s="8">
        <v>0</v>
      </c>
      <c r="F587" s="18">
        <f>B587*E587</f>
        <v>0</v>
      </c>
    </row>
    <row r="588" spans="1:7" ht="15" customHeight="1" x14ac:dyDescent="0.3">
      <c r="D588" s="7" t="s">
        <v>2</v>
      </c>
      <c r="E588" s="8">
        <v>0</v>
      </c>
      <c r="G588" s="18">
        <f>B587*E588</f>
        <v>0</v>
      </c>
    </row>
    <row r="589" spans="1:7" ht="15" customHeight="1" x14ac:dyDescent="0.3">
      <c r="D589" s="7"/>
      <c r="E589" s="8"/>
      <c r="G589" s="18"/>
    </row>
    <row r="590" spans="1:7" ht="15" customHeight="1" x14ac:dyDescent="0.3">
      <c r="A590" s="330" t="s">
        <v>12</v>
      </c>
      <c r="B590" s="353" t="s">
        <v>146</v>
      </c>
      <c r="C590" s="353"/>
      <c r="D590" s="353"/>
      <c r="E590" s="353"/>
    </row>
    <row r="591" spans="1:7" ht="15" customHeight="1" x14ac:dyDescent="0.3">
      <c r="B591" s="344">
        <f>Méretkimutatás!O659</f>
        <v>124.22000000000001</v>
      </c>
      <c r="C591" s="331" t="s">
        <v>3</v>
      </c>
      <c r="D591" s="7" t="s">
        <v>1</v>
      </c>
      <c r="E591" s="8">
        <v>0</v>
      </c>
      <c r="F591" s="18">
        <f>B591*E591</f>
        <v>0</v>
      </c>
    </row>
    <row r="592" spans="1:7" ht="15" customHeight="1" x14ac:dyDescent="0.3">
      <c r="D592" s="7" t="s">
        <v>2</v>
      </c>
      <c r="E592" s="8">
        <v>0</v>
      </c>
      <c r="G592" s="18">
        <f>B591*E592</f>
        <v>0</v>
      </c>
    </row>
    <row r="593" spans="1:7" ht="15" customHeight="1" x14ac:dyDescent="0.3">
      <c r="D593" s="7"/>
      <c r="E593" s="8"/>
      <c r="G593" s="18"/>
    </row>
    <row r="594" spans="1:7" ht="15" customHeight="1" x14ac:dyDescent="0.3">
      <c r="A594" s="330" t="s">
        <v>4</v>
      </c>
      <c r="B594" s="353" t="s">
        <v>147</v>
      </c>
      <c r="C594" s="353"/>
      <c r="D594" s="353"/>
      <c r="E594" s="353"/>
    </row>
    <row r="595" spans="1:7" ht="15" customHeight="1" x14ac:dyDescent="0.3">
      <c r="B595" s="344">
        <f>Méretkimutatás!O663</f>
        <v>415.22500000000002</v>
      </c>
      <c r="C595" s="331" t="s">
        <v>3</v>
      </c>
      <c r="D595" s="7" t="s">
        <v>1</v>
      </c>
      <c r="E595" s="8">
        <v>0</v>
      </c>
      <c r="F595" s="18">
        <f>B595*E595</f>
        <v>0</v>
      </c>
    </row>
    <row r="596" spans="1:7" ht="15" customHeight="1" x14ac:dyDescent="0.3">
      <c r="D596" s="7" t="s">
        <v>2</v>
      </c>
      <c r="E596" s="8">
        <v>0</v>
      </c>
      <c r="G596" s="18">
        <f>B595*E596</f>
        <v>0</v>
      </c>
    </row>
    <row r="597" spans="1:7" ht="15" customHeight="1" x14ac:dyDescent="0.3">
      <c r="D597" s="7"/>
      <c r="E597" s="8"/>
      <c r="G597" s="18"/>
    </row>
    <row r="598" spans="1:7" ht="15" customHeight="1" x14ac:dyDescent="0.3">
      <c r="D598" s="7"/>
      <c r="E598" s="8"/>
      <c r="G598" s="18"/>
    </row>
    <row r="599" spans="1:7" ht="15" customHeight="1" x14ac:dyDescent="0.3">
      <c r="D599" s="7"/>
      <c r="E599" s="8"/>
      <c r="G599" s="18"/>
    </row>
    <row r="600" spans="1:7" ht="15" customHeight="1" x14ac:dyDescent="0.3">
      <c r="A600" s="330" t="s">
        <v>5</v>
      </c>
      <c r="B600" s="353" t="s">
        <v>149</v>
      </c>
      <c r="C600" s="353"/>
      <c r="D600" s="353"/>
      <c r="E600" s="353"/>
    </row>
    <row r="601" spans="1:7" ht="15" customHeight="1" x14ac:dyDescent="0.3">
      <c r="B601" s="344">
        <f>Méretkimutatás!O669</f>
        <v>138.41775000000001</v>
      </c>
      <c r="C601" s="331" t="s">
        <v>3</v>
      </c>
      <c r="D601" s="7" t="s">
        <v>1</v>
      </c>
      <c r="E601" s="8">
        <v>0</v>
      </c>
      <c r="F601" s="18">
        <f>B601*E601</f>
        <v>0</v>
      </c>
    </row>
    <row r="602" spans="1:7" ht="15" customHeight="1" x14ac:dyDescent="0.3">
      <c r="D602" s="7" t="s">
        <v>2</v>
      </c>
      <c r="E602" s="8">
        <v>0</v>
      </c>
      <c r="G602" s="18">
        <f>B601*E602</f>
        <v>0</v>
      </c>
    </row>
    <row r="603" spans="1:7" ht="15" customHeight="1" x14ac:dyDescent="0.3">
      <c r="D603" s="7"/>
      <c r="E603" s="8"/>
      <c r="G603" s="18"/>
    </row>
    <row r="604" spans="1:7" ht="15" customHeight="1" x14ac:dyDescent="0.3">
      <c r="D604" s="7"/>
      <c r="E604" s="8"/>
      <c r="G604" s="18"/>
    </row>
    <row r="605" spans="1:7" ht="15" customHeight="1" x14ac:dyDescent="0.3">
      <c r="B605" s="41" t="s">
        <v>31</v>
      </c>
      <c r="C605" s="20"/>
      <c r="D605" s="11"/>
      <c r="E605" s="16"/>
      <c r="F605" s="21">
        <f>SUM(F587:F604)</f>
        <v>0</v>
      </c>
      <c r="G605" s="21">
        <f>SUM(G587:G604)</f>
        <v>0</v>
      </c>
    </row>
    <row r="606" spans="1:7" ht="15" customHeight="1" x14ac:dyDescent="0.3">
      <c r="D606" s="7"/>
      <c r="E606" s="8"/>
      <c r="G606" s="18"/>
    </row>
    <row r="607" spans="1:7" ht="15" customHeight="1" x14ac:dyDescent="0.3">
      <c r="D607" s="7"/>
      <c r="E607" s="8"/>
      <c r="G607" s="18"/>
    </row>
    <row r="608" spans="1:7" ht="15" customHeight="1" x14ac:dyDescent="0.3">
      <c r="A608" s="210"/>
      <c r="B608" s="222" t="s">
        <v>151</v>
      </c>
      <c r="E608" s="330"/>
      <c r="G608" s="28"/>
    </row>
    <row r="609" spans="1:7" x14ac:dyDescent="0.3">
      <c r="A609" s="210"/>
      <c r="B609" s="344" t="s">
        <v>152</v>
      </c>
      <c r="E609" s="330"/>
      <c r="G609" s="28"/>
    </row>
    <row r="610" spans="1:7" x14ac:dyDescent="0.3">
      <c r="A610" s="210"/>
      <c r="B610" s="344" t="s">
        <v>153</v>
      </c>
      <c r="E610" s="330"/>
      <c r="G610" s="28"/>
    </row>
    <row r="611" spans="1:7" x14ac:dyDescent="0.3">
      <c r="A611" s="210"/>
      <c r="B611" s="344">
        <v>1</v>
      </c>
      <c r="C611" s="331" t="s">
        <v>10</v>
      </c>
      <c r="D611" s="7" t="s">
        <v>1</v>
      </c>
      <c r="E611" s="8">
        <v>0</v>
      </c>
      <c r="F611" s="18">
        <f>B611*E611</f>
        <v>0</v>
      </c>
    </row>
    <row r="612" spans="1:7" x14ac:dyDescent="0.3">
      <c r="A612" s="210"/>
      <c r="D612" s="7" t="s">
        <v>2</v>
      </c>
      <c r="E612" s="8">
        <v>0</v>
      </c>
      <c r="G612" s="18">
        <f>B611*E612</f>
        <v>0</v>
      </c>
    </row>
    <row r="613" spans="1:7" x14ac:dyDescent="0.3">
      <c r="A613" s="210"/>
      <c r="D613" s="7"/>
      <c r="E613" s="8"/>
      <c r="G613" s="28"/>
    </row>
    <row r="614" spans="1:7" x14ac:dyDescent="0.3">
      <c r="A614" s="210"/>
      <c r="B614" s="41" t="s">
        <v>31</v>
      </c>
      <c r="C614" s="20"/>
      <c r="D614" s="11"/>
      <c r="E614" s="16"/>
      <c r="F614" s="21">
        <f>SUM(F611:F613)</f>
        <v>0</v>
      </c>
      <c r="G614" s="21">
        <f>SUM(G612:G613)</f>
        <v>0</v>
      </c>
    </row>
    <row r="617" spans="1:7" ht="15.6" x14ac:dyDescent="0.3">
      <c r="A617" s="210"/>
      <c r="B617" s="222" t="s">
        <v>154</v>
      </c>
      <c r="E617" s="330"/>
      <c r="G617" s="28"/>
    </row>
    <row r="618" spans="1:7" x14ac:dyDescent="0.3">
      <c r="A618" s="210"/>
      <c r="B618" s="344" t="s">
        <v>162</v>
      </c>
      <c r="E618" s="330"/>
      <c r="G618" s="28"/>
    </row>
    <row r="619" spans="1:7" x14ac:dyDescent="0.3">
      <c r="A619" s="210"/>
      <c r="B619" s="344" t="s">
        <v>161</v>
      </c>
      <c r="E619" s="330"/>
      <c r="G619" s="28"/>
    </row>
    <row r="620" spans="1:7" x14ac:dyDescent="0.3">
      <c r="A620" s="210"/>
      <c r="B620" s="344">
        <v>1</v>
      </c>
      <c r="C620" s="331" t="s">
        <v>10</v>
      </c>
      <c r="D620" s="7" t="s">
        <v>1</v>
      </c>
      <c r="E620" s="8">
        <v>0</v>
      </c>
      <c r="F620" s="18">
        <f>B620*E620</f>
        <v>0</v>
      </c>
    </row>
    <row r="621" spans="1:7" x14ac:dyDescent="0.3">
      <c r="A621" s="210"/>
      <c r="D621" s="7" t="s">
        <v>2</v>
      </c>
      <c r="E621" s="8">
        <v>0</v>
      </c>
      <c r="G621" s="18">
        <f>B620*E621</f>
        <v>0</v>
      </c>
    </row>
    <row r="622" spans="1:7" x14ac:dyDescent="0.3">
      <c r="A622" s="210"/>
      <c r="D622" s="7"/>
      <c r="E622" s="8"/>
      <c r="G622" s="28"/>
    </row>
    <row r="623" spans="1:7" x14ac:dyDescent="0.3">
      <c r="A623" s="210"/>
      <c r="B623" s="41" t="s">
        <v>31</v>
      </c>
      <c r="C623" s="20"/>
      <c r="D623" s="11"/>
      <c r="E623" s="16"/>
      <c r="F623" s="21">
        <f>SUM(F620:F622)</f>
        <v>0</v>
      </c>
      <c r="G623" s="21">
        <f>SUM(G621:G622)</f>
        <v>0</v>
      </c>
    </row>
    <row r="624" spans="1:7" x14ac:dyDescent="0.3">
      <c r="A624" s="210"/>
      <c r="E624" s="330"/>
      <c r="G624" s="28"/>
    </row>
    <row r="626" spans="2:7" ht="15.6" x14ac:dyDescent="0.3">
      <c r="B626" s="231" t="s">
        <v>158</v>
      </c>
      <c r="E626" s="226"/>
    </row>
    <row r="627" spans="2:7" x14ac:dyDescent="0.3">
      <c r="B627" s="353" t="s">
        <v>159</v>
      </c>
      <c r="C627" s="353"/>
      <c r="D627" s="353"/>
      <c r="E627" s="353"/>
    </row>
    <row r="628" spans="2:7" x14ac:dyDescent="0.3">
      <c r="B628" s="331">
        <v>1</v>
      </c>
      <c r="C628" s="331" t="s">
        <v>10</v>
      </c>
      <c r="D628" s="227" t="s">
        <v>1</v>
      </c>
      <c r="E628" s="8">
        <v>0</v>
      </c>
      <c r="F628" s="18">
        <f>B628*E628</f>
        <v>0</v>
      </c>
    </row>
    <row r="629" spans="2:7" x14ac:dyDescent="0.3">
      <c r="B629" s="331"/>
      <c r="D629" s="227" t="s">
        <v>2</v>
      </c>
      <c r="E629" s="8">
        <v>0</v>
      </c>
      <c r="G629" s="18">
        <f>B628*E629</f>
        <v>0</v>
      </c>
    </row>
    <row r="630" spans="2:7" x14ac:dyDescent="0.3">
      <c r="B630" s="331"/>
      <c r="D630" s="227"/>
      <c r="E630" s="228"/>
      <c r="G630" s="18"/>
    </row>
    <row r="631" spans="2:7" ht="15.6" x14ac:dyDescent="0.3">
      <c r="B631" s="232" t="s">
        <v>31</v>
      </c>
      <c r="C631" s="232"/>
      <c r="D631" s="229"/>
      <c r="E631" s="230"/>
      <c r="F631" s="233">
        <f>SUM(F628:F629)</f>
        <v>0</v>
      </c>
      <c r="G631" s="233">
        <f>SUM(G628:G629)</f>
        <v>0</v>
      </c>
    </row>
    <row r="634" spans="2:7" ht="15.6" x14ac:dyDescent="0.3">
      <c r="B634" s="231" t="s">
        <v>157</v>
      </c>
      <c r="E634" s="226"/>
    </row>
    <row r="635" spans="2:7" x14ac:dyDescent="0.3">
      <c r="B635" s="353" t="s">
        <v>160</v>
      </c>
      <c r="C635" s="353"/>
      <c r="D635" s="353"/>
      <c r="E635" s="353"/>
    </row>
    <row r="636" spans="2:7" x14ac:dyDescent="0.3">
      <c r="B636" s="331">
        <v>1</v>
      </c>
      <c r="C636" s="331" t="s">
        <v>10</v>
      </c>
      <c r="D636" s="227" t="s">
        <v>1</v>
      </c>
      <c r="E636" s="8">
        <v>0</v>
      </c>
      <c r="F636" s="18">
        <f>B636*E636</f>
        <v>0</v>
      </c>
    </row>
    <row r="637" spans="2:7" x14ac:dyDescent="0.3">
      <c r="B637" s="331"/>
      <c r="D637" s="227" t="s">
        <v>2</v>
      </c>
      <c r="E637" s="8">
        <v>0</v>
      </c>
      <c r="G637" s="18">
        <f>B636*E637</f>
        <v>0</v>
      </c>
    </row>
    <row r="638" spans="2:7" x14ac:dyDescent="0.3">
      <c r="B638" s="331"/>
      <c r="D638" s="227"/>
      <c r="E638" s="228"/>
      <c r="G638" s="18"/>
    </row>
    <row r="639" spans="2:7" ht="15.6" x14ac:dyDescent="0.3">
      <c r="B639" s="232" t="s">
        <v>31</v>
      </c>
      <c r="C639" s="232"/>
      <c r="D639" s="229"/>
      <c r="E639" s="230"/>
      <c r="F639" s="233">
        <f>SUM(F636:F637)</f>
        <v>0</v>
      </c>
      <c r="G639" s="233">
        <f>SUM(G636:G637)</f>
        <v>0</v>
      </c>
    </row>
    <row r="640" spans="2:7" x14ac:dyDescent="0.3">
      <c r="B640" s="331"/>
    </row>
    <row r="641" spans="2:7" x14ac:dyDescent="0.3">
      <c r="B641" s="331"/>
    </row>
    <row r="642" spans="2:7" ht="15.6" x14ac:dyDescent="0.3">
      <c r="B642" s="232" t="s">
        <v>288</v>
      </c>
    </row>
    <row r="643" spans="2:7" x14ac:dyDescent="0.3">
      <c r="B643" s="362" t="s">
        <v>289</v>
      </c>
      <c r="C643" s="362"/>
      <c r="D643" s="362"/>
      <c r="E643" s="362"/>
    </row>
    <row r="644" spans="2:7" x14ac:dyDescent="0.3">
      <c r="B644" s="331">
        <v>1</v>
      </c>
      <c r="C644" s="331" t="s">
        <v>10</v>
      </c>
      <c r="D644" s="227" t="s">
        <v>1</v>
      </c>
      <c r="E644" s="8">
        <v>0</v>
      </c>
      <c r="F644" s="18">
        <f>B644*E644</f>
        <v>0</v>
      </c>
    </row>
    <row r="645" spans="2:7" x14ac:dyDescent="0.3">
      <c r="B645" s="331"/>
      <c r="D645" s="227" t="s">
        <v>2</v>
      </c>
      <c r="E645" s="8">
        <v>0</v>
      </c>
      <c r="G645" s="18">
        <f>B644*E645</f>
        <v>0</v>
      </c>
    </row>
    <row r="646" spans="2:7" x14ac:dyDescent="0.3">
      <c r="B646" s="331"/>
      <c r="D646" s="227"/>
      <c r="E646" s="228"/>
      <c r="G646" s="18"/>
    </row>
    <row r="647" spans="2:7" ht="15.6" x14ac:dyDescent="0.3">
      <c r="B647" s="232" t="s">
        <v>31</v>
      </c>
      <c r="C647" s="232"/>
      <c r="D647" s="229"/>
      <c r="E647" s="230"/>
      <c r="F647" s="233">
        <f>SUM(F644:F645)</f>
        <v>0</v>
      </c>
      <c r="G647" s="233">
        <f>SUM(G644:G645)</f>
        <v>0</v>
      </c>
    </row>
  </sheetData>
  <mergeCells count="112">
    <mergeCell ref="B55:E55"/>
    <mergeCell ref="B362:E362"/>
    <mergeCell ref="B75:E75"/>
    <mergeCell ref="B83:E83"/>
    <mergeCell ref="B144:E144"/>
    <mergeCell ref="B136:E136"/>
    <mergeCell ref="B95:E95"/>
    <mergeCell ref="B91:E91"/>
    <mergeCell ref="B79:E79"/>
    <mergeCell ref="B59:E59"/>
    <mergeCell ref="B178:E178"/>
    <mergeCell ref="B174:E174"/>
    <mergeCell ref="B186:E186"/>
    <mergeCell ref="B187:E187"/>
    <mergeCell ref="B162:E162"/>
    <mergeCell ref="B154:E154"/>
    <mergeCell ref="B200:E200"/>
    <mergeCell ref="B217:E217"/>
    <mergeCell ref="B205:E205"/>
    <mergeCell ref="B201:E201"/>
    <mergeCell ref="B195:E195"/>
    <mergeCell ref="B191:E191"/>
    <mergeCell ref="B382:E382"/>
    <mergeCell ref="B378:E378"/>
    <mergeCell ref="B386:E386"/>
    <mergeCell ref="B358:E358"/>
    <mergeCell ref="B225:E225"/>
    <mergeCell ref="B221:E221"/>
    <mergeCell ref="B229:E229"/>
    <mergeCell ref="B283:E283"/>
    <mergeCell ref="B300:E300"/>
    <mergeCell ref="B370:E370"/>
    <mergeCell ref="B233:E233"/>
    <mergeCell ref="B237:E237"/>
    <mergeCell ref="B282:E282"/>
    <mergeCell ref="B366:E366"/>
    <mergeCell ref="B353:E353"/>
    <mergeCell ref="B308:E308"/>
    <mergeCell ref="B337:E337"/>
    <mergeCell ref="B374:E374"/>
    <mergeCell ref="B578:E578"/>
    <mergeCell ref="B562:E562"/>
    <mergeCell ref="B566:E566"/>
    <mergeCell ref="B529:E529"/>
    <mergeCell ref="B537:E537"/>
    <mergeCell ref="B525:E525"/>
    <mergeCell ref="B570:E570"/>
    <mergeCell ref="B554:E554"/>
    <mergeCell ref="B558:E558"/>
    <mergeCell ref="B546:E546"/>
    <mergeCell ref="B541:E541"/>
    <mergeCell ref="F40:G40"/>
    <mergeCell ref="B5:E5"/>
    <mergeCell ref="A9:G9"/>
    <mergeCell ref="A10:G10"/>
    <mergeCell ref="A13:G13"/>
    <mergeCell ref="F39:G39"/>
    <mergeCell ref="B627:E627"/>
    <mergeCell ref="B635:E635"/>
    <mergeCell ref="B643:E643"/>
    <mergeCell ref="B594:E594"/>
    <mergeCell ref="B600:E600"/>
    <mergeCell ref="B586:E586"/>
    <mergeCell ref="B590:E590"/>
    <mergeCell ref="B550:E550"/>
    <mergeCell ref="B416:E416"/>
    <mergeCell ref="B424:E424"/>
    <mergeCell ref="B428:E428"/>
    <mergeCell ref="B486:E486"/>
    <mergeCell ref="B462:E462"/>
    <mergeCell ref="B504:E504"/>
    <mergeCell ref="B490:E490"/>
    <mergeCell ref="B494:E494"/>
    <mergeCell ref="B508:E508"/>
    <mergeCell ref="B400:E400"/>
    <mergeCell ref="B512:E512"/>
    <mergeCell ref="B516:E516"/>
    <mergeCell ref="B542:E542"/>
    <mergeCell ref="B482:E482"/>
    <mergeCell ref="B478:E478"/>
    <mergeCell ref="B500:E500"/>
    <mergeCell ref="B454:E454"/>
    <mergeCell ref="B458:E458"/>
    <mergeCell ref="B394:E394"/>
    <mergeCell ref="B466:E466"/>
    <mergeCell ref="B450:E450"/>
    <mergeCell ref="B412:E412"/>
    <mergeCell ref="B408:E408"/>
    <mergeCell ref="F41:G41"/>
    <mergeCell ref="B44:E44"/>
    <mergeCell ref="B213:E213"/>
    <mergeCell ref="B140:E140"/>
    <mergeCell ref="B124:E124"/>
    <mergeCell ref="B132:E132"/>
    <mergeCell ref="B120:E120"/>
    <mergeCell ref="B536:E536"/>
    <mergeCell ref="B524:E524"/>
    <mergeCell ref="B444:E444"/>
    <mergeCell ref="B440:E440"/>
    <mergeCell ref="B432:E432"/>
    <mergeCell ref="B436:E436"/>
    <mergeCell ref="B474:E474"/>
    <mergeCell ref="B67:E67"/>
    <mergeCell ref="B71:E71"/>
    <mergeCell ref="B63:E63"/>
    <mergeCell ref="B295:E295"/>
    <mergeCell ref="B291:E291"/>
    <mergeCell ref="B287:E287"/>
    <mergeCell ref="B245:E245"/>
    <mergeCell ref="B112:E112"/>
    <mergeCell ref="B100:E100"/>
    <mergeCell ref="B104:E10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&amp;LMITE
Hrsz.4664/5 kiszolgáló ép.&amp;C&amp;P/&amp;N&amp;R&amp;D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S722"/>
  <sheetViews>
    <sheetView workbookViewId="0">
      <selection activeCell="W20" sqref="W20"/>
    </sheetView>
  </sheetViews>
  <sheetFormatPr defaultColWidth="9.109375" defaultRowHeight="14.4" x14ac:dyDescent="0.3"/>
  <cols>
    <col min="1" max="1" width="3.44140625" style="330" customWidth="1"/>
    <col min="2" max="2" width="10.5546875" style="341" customWidth="1"/>
    <col min="3" max="3" width="7.5546875" style="341" customWidth="1"/>
    <col min="4" max="4" width="8" style="341" customWidth="1"/>
    <col min="5" max="5" width="8.33203125" style="341" customWidth="1"/>
    <col min="6" max="6" width="7.6640625" style="341" customWidth="1"/>
    <col min="7" max="7" width="7.88671875" style="61" customWidth="1"/>
    <col min="8" max="8" width="3.44140625" style="331" customWidth="1"/>
    <col min="9" max="9" width="6" style="331" customWidth="1"/>
    <col min="10" max="10" width="1.88671875" style="331" customWidth="1"/>
    <col min="11" max="11" width="5.6640625" style="49" customWidth="1"/>
    <col min="12" max="12" width="1.6640625" style="49" customWidth="1"/>
    <col min="13" max="13" width="4.33203125" style="49" customWidth="1"/>
    <col min="14" max="15" width="9.33203125" style="331" customWidth="1"/>
    <col min="16" max="16" width="3.88671875" style="331" customWidth="1"/>
    <col min="17" max="16384" width="9.109375" style="28"/>
  </cols>
  <sheetData>
    <row r="1" spans="1:19" ht="18" x14ac:dyDescent="0.35">
      <c r="B1" s="73"/>
      <c r="C1" s="75"/>
      <c r="D1" s="75"/>
      <c r="E1" s="75"/>
      <c r="F1" s="75"/>
      <c r="G1" s="331"/>
      <c r="K1" s="74"/>
      <c r="L1" s="74"/>
      <c r="M1" s="74"/>
      <c r="Q1" s="24"/>
      <c r="R1" s="24"/>
      <c r="S1" s="24"/>
    </row>
    <row r="2" spans="1:19" ht="15.6" x14ac:dyDescent="0.3">
      <c r="B2" s="30"/>
      <c r="C2" s="45"/>
      <c r="D2" s="45"/>
      <c r="E2" s="45"/>
      <c r="F2" s="45"/>
      <c r="G2" s="331"/>
      <c r="K2" s="31"/>
      <c r="L2" s="31"/>
      <c r="M2" s="31"/>
      <c r="Q2" s="23"/>
      <c r="R2" s="23"/>
      <c r="S2" s="23"/>
    </row>
    <row r="3" spans="1:19" s="24" customFormat="1" ht="18" x14ac:dyDescent="0.35">
      <c r="A3" s="330"/>
      <c r="B3" s="45"/>
      <c r="C3" s="45"/>
      <c r="D3" s="45"/>
      <c r="E3" s="45"/>
      <c r="F3" s="45"/>
      <c r="G3" s="331"/>
      <c r="H3" s="331"/>
      <c r="I3" s="331"/>
      <c r="J3" s="331"/>
      <c r="K3" s="31"/>
      <c r="L3" s="31"/>
      <c r="M3" s="31"/>
      <c r="N3" s="331"/>
      <c r="O3" s="331"/>
      <c r="P3" s="331"/>
      <c r="Q3" s="28"/>
      <c r="R3" s="28"/>
      <c r="S3" s="28"/>
    </row>
    <row r="4" spans="1:19" s="23" customFormat="1" ht="15.6" x14ac:dyDescent="0.3">
      <c r="A4" s="330"/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28"/>
      <c r="R4" s="28"/>
      <c r="S4" s="28"/>
    </row>
    <row r="5" spans="1:19" ht="18" x14ac:dyDescent="0.35">
      <c r="B5" s="357" t="s">
        <v>284</v>
      </c>
      <c r="C5" s="357"/>
      <c r="D5" s="357"/>
      <c r="E5" s="357"/>
      <c r="F5" s="357"/>
      <c r="G5" s="357"/>
      <c r="H5" s="357"/>
      <c r="I5" s="357"/>
      <c r="J5" s="357"/>
      <c r="K5" s="357"/>
      <c r="L5" s="75"/>
      <c r="M5" s="75"/>
      <c r="Q5" s="24"/>
      <c r="R5" s="24"/>
      <c r="S5" s="24"/>
    </row>
    <row r="6" spans="1:19" ht="15.6" x14ac:dyDescent="0.3">
      <c r="A6" s="97"/>
      <c r="B6" s="30" t="s">
        <v>285</v>
      </c>
      <c r="C6" s="45"/>
      <c r="D6" s="45"/>
      <c r="E6" s="45"/>
      <c r="F6" s="45"/>
      <c r="G6" s="33"/>
      <c r="H6" s="33"/>
      <c r="I6" s="33"/>
      <c r="J6" s="33"/>
      <c r="K6" s="31"/>
      <c r="L6" s="31"/>
      <c r="M6" s="31"/>
      <c r="N6" s="33"/>
      <c r="O6" s="33"/>
      <c r="Q6" s="23"/>
      <c r="R6" s="23"/>
      <c r="S6" s="23"/>
    </row>
    <row r="7" spans="1:19" s="24" customFormat="1" ht="18" x14ac:dyDescent="0.35">
      <c r="A7" s="98"/>
      <c r="B7" s="30"/>
      <c r="C7" s="30"/>
      <c r="D7" s="30"/>
      <c r="E7" s="30"/>
      <c r="F7" s="30"/>
      <c r="G7" s="15"/>
      <c r="H7" s="33"/>
      <c r="I7" s="33"/>
      <c r="J7" s="33"/>
      <c r="K7" s="46"/>
      <c r="L7" s="46"/>
      <c r="M7" s="46"/>
      <c r="N7" s="33"/>
      <c r="O7" s="33"/>
      <c r="P7" s="331"/>
      <c r="Q7" s="28"/>
      <c r="R7" s="28"/>
      <c r="S7" s="28"/>
    </row>
    <row r="8" spans="1:19" s="23" customFormat="1" ht="15.6" x14ac:dyDescent="0.3">
      <c r="A8" s="98"/>
      <c r="B8" s="30"/>
      <c r="C8" s="30"/>
      <c r="D8" s="30"/>
      <c r="E8" s="30"/>
      <c r="F8" s="30"/>
      <c r="G8" s="15"/>
      <c r="H8" s="33"/>
      <c r="I8" s="33"/>
      <c r="J8" s="33"/>
      <c r="K8" s="47"/>
      <c r="L8" s="47"/>
      <c r="M8" s="47"/>
      <c r="N8" s="33"/>
      <c r="O8" s="33"/>
      <c r="P8" s="331"/>
      <c r="Q8" s="28"/>
      <c r="R8" s="28"/>
      <c r="S8" s="28"/>
    </row>
    <row r="9" spans="1:19" ht="18" x14ac:dyDescent="0.35">
      <c r="A9" s="358" t="s">
        <v>49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24"/>
      <c r="R9" s="24"/>
      <c r="S9" s="24"/>
    </row>
    <row r="10" spans="1:19" ht="15.6" x14ac:dyDescent="0.3">
      <c r="A10" s="360" t="s">
        <v>286</v>
      </c>
      <c r="B10" s="360"/>
      <c r="C10" s="360"/>
      <c r="D10" s="360"/>
      <c r="E10" s="360"/>
      <c r="F10" s="360"/>
      <c r="G10" s="360"/>
      <c r="H10" s="360"/>
      <c r="I10" s="360"/>
      <c r="J10" s="360"/>
      <c r="K10" s="360"/>
      <c r="L10" s="360"/>
      <c r="M10" s="360"/>
      <c r="N10" s="360"/>
      <c r="O10" s="360"/>
      <c r="P10" s="360"/>
      <c r="Q10" s="23"/>
      <c r="R10" s="23"/>
      <c r="S10" s="23"/>
    </row>
    <row r="11" spans="1:19" ht="15" customHeight="1" x14ac:dyDescent="0.3">
      <c r="G11" s="48"/>
      <c r="N11" s="17"/>
      <c r="O11" s="17"/>
    </row>
    <row r="12" spans="1:19" x14ac:dyDescent="0.3">
      <c r="G12" s="48"/>
      <c r="N12" s="17"/>
      <c r="O12" s="17"/>
    </row>
    <row r="13" spans="1:19" s="29" customFormat="1" ht="15" customHeight="1" x14ac:dyDescent="0.35">
      <c r="A13" s="330"/>
      <c r="B13" s="54" t="s">
        <v>50</v>
      </c>
      <c r="C13" s="54"/>
      <c r="D13" s="54"/>
      <c r="E13" s="54"/>
      <c r="F13" s="54"/>
      <c r="G13" s="17"/>
      <c r="H13" s="331"/>
      <c r="I13" s="331"/>
      <c r="J13" s="331"/>
      <c r="K13" s="341"/>
      <c r="L13" s="341"/>
      <c r="M13" s="341"/>
      <c r="N13" s="17"/>
      <c r="O13" s="17"/>
      <c r="P13" s="331"/>
      <c r="Q13" s="24"/>
      <c r="R13" s="24"/>
      <c r="S13" s="24"/>
    </row>
    <row r="14" spans="1:19" s="29" customFormat="1" ht="15" customHeight="1" x14ac:dyDescent="0.3">
      <c r="A14" s="330" t="s">
        <v>0</v>
      </c>
      <c r="B14" s="55" t="s">
        <v>51</v>
      </c>
      <c r="C14" s="55"/>
      <c r="D14" s="55"/>
      <c r="E14" s="55"/>
      <c r="F14" s="55"/>
      <c r="G14" s="17"/>
      <c r="H14" s="331"/>
      <c r="I14" s="331"/>
      <c r="J14" s="331"/>
      <c r="K14" s="341"/>
      <c r="L14" s="341"/>
      <c r="M14" s="341"/>
      <c r="N14" s="17"/>
      <c r="O14" s="17"/>
      <c r="P14" s="331"/>
      <c r="Q14" s="28"/>
      <c r="R14" s="28"/>
      <c r="S14" s="28"/>
    </row>
    <row r="15" spans="1:19" s="29" customFormat="1" x14ac:dyDescent="0.3">
      <c r="A15" s="330"/>
      <c r="B15" s="341">
        <v>25</v>
      </c>
      <c r="C15" s="341">
        <v>20</v>
      </c>
      <c r="D15" s="341"/>
      <c r="E15" s="341"/>
      <c r="F15" s="341"/>
      <c r="G15" s="17">
        <f>B15*C15</f>
        <v>500</v>
      </c>
      <c r="H15" s="7" t="s">
        <v>3</v>
      </c>
      <c r="I15" s="7"/>
      <c r="J15" s="7"/>
      <c r="K15" s="341"/>
      <c r="L15" s="341"/>
      <c r="M15" s="341"/>
      <c r="N15" s="17">
        <f>G15</f>
        <v>500</v>
      </c>
      <c r="O15" s="56">
        <f>N15</f>
        <v>500</v>
      </c>
      <c r="P15" s="331" t="s">
        <v>3</v>
      </c>
      <c r="Q15" s="28"/>
      <c r="R15" s="28"/>
      <c r="S15" s="28"/>
    </row>
    <row r="16" spans="1:19" s="29" customFormat="1" ht="15" customHeight="1" x14ac:dyDescent="0.3">
      <c r="A16" s="330"/>
      <c r="B16" s="341"/>
      <c r="C16" s="341"/>
      <c r="D16" s="341"/>
      <c r="E16" s="341"/>
      <c r="F16" s="341"/>
      <c r="G16" s="17"/>
      <c r="H16" s="7"/>
      <c r="I16" s="7"/>
      <c r="J16" s="7"/>
      <c r="K16" s="341"/>
      <c r="L16" s="341"/>
      <c r="M16" s="341"/>
      <c r="N16" s="17"/>
      <c r="O16" s="17"/>
      <c r="P16" s="331"/>
      <c r="Q16" s="28"/>
      <c r="R16" s="28"/>
      <c r="S16" s="28"/>
    </row>
    <row r="17" spans="1:19" s="29" customFormat="1" ht="15" customHeight="1" x14ac:dyDescent="0.3">
      <c r="A17" s="330"/>
      <c r="B17" s="341"/>
      <c r="C17" s="341"/>
      <c r="D17" s="341"/>
      <c r="E17" s="341"/>
      <c r="F17" s="341"/>
      <c r="G17" s="17"/>
      <c r="H17" s="7"/>
      <c r="I17" s="7"/>
      <c r="J17" s="7"/>
      <c r="K17" s="341"/>
      <c r="L17" s="341"/>
      <c r="M17" s="341"/>
      <c r="N17" s="17"/>
      <c r="O17" s="17"/>
      <c r="P17" s="331"/>
      <c r="Q17" s="28"/>
      <c r="R17" s="28"/>
      <c r="S17" s="28"/>
    </row>
    <row r="18" spans="1:19" s="29" customFormat="1" x14ac:dyDescent="0.3">
      <c r="A18" s="101" t="s">
        <v>12</v>
      </c>
      <c r="B18" s="364" t="s">
        <v>52</v>
      </c>
      <c r="C18" s="364"/>
      <c r="D18" s="364"/>
      <c r="E18" s="364"/>
      <c r="F18" s="364"/>
      <c r="G18" s="364"/>
      <c r="H18" s="364"/>
      <c r="I18" s="39"/>
      <c r="J18" s="39"/>
      <c r="K18" s="341"/>
      <c r="L18" s="341"/>
      <c r="M18" s="341"/>
      <c r="N18" s="17"/>
      <c r="O18" s="17"/>
      <c r="P18" s="331"/>
      <c r="Q18" s="28"/>
      <c r="R18" s="28"/>
      <c r="S18" s="28"/>
    </row>
    <row r="19" spans="1:19" s="29" customFormat="1" x14ac:dyDescent="0.3">
      <c r="A19" s="101"/>
      <c r="B19" s="367" t="s">
        <v>194</v>
      </c>
      <c r="C19" s="367"/>
      <c r="D19" s="367"/>
      <c r="E19" s="367"/>
      <c r="F19" s="367"/>
      <c r="G19" s="17">
        <f>17.2*2+10.1*2+2.1*2</f>
        <v>58.8</v>
      </c>
      <c r="H19" s="7" t="s">
        <v>29</v>
      </c>
      <c r="I19" s="7">
        <v>0.5</v>
      </c>
      <c r="J19" s="7" t="s">
        <v>68</v>
      </c>
      <c r="K19" s="341">
        <v>1</v>
      </c>
      <c r="L19" s="341"/>
      <c r="M19" s="341"/>
      <c r="N19" s="17">
        <f>G19*I19*K19</f>
        <v>29.4</v>
      </c>
      <c r="O19" s="17"/>
      <c r="P19" s="331"/>
      <c r="Q19" s="28"/>
      <c r="R19" s="28"/>
      <c r="S19" s="28"/>
    </row>
    <row r="20" spans="1:19" s="29" customFormat="1" x14ac:dyDescent="0.3">
      <c r="A20" s="101"/>
      <c r="B20" s="367">
        <v>7.1</v>
      </c>
      <c r="C20" s="367"/>
      <c r="D20" s="367"/>
      <c r="E20" s="367"/>
      <c r="F20" s="367"/>
      <c r="G20" s="17">
        <v>7.1</v>
      </c>
      <c r="H20" s="7" t="s">
        <v>29</v>
      </c>
      <c r="I20" s="7">
        <v>0.5</v>
      </c>
      <c r="J20" s="7" t="s">
        <v>68</v>
      </c>
      <c r="K20" s="341">
        <v>1</v>
      </c>
      <c r="L20" s="341"/>
      <c r="M20" s="341"/>
      <c r="N20" s="17">
        <f>G20*I20*K20</f>
        <v>3.55</v>
      </c>
      <c r="O20" s="56">
        <f>SUM(N19:N20)</f>
        <v>32.949999999999996</v>
      </c>
      <c r="P20" s="331" t="s">
        <v>9</v>
      </c>
      <c r="Q20" s="28"/>
      <c r="R20" s="28"/>
      <c r="S20" s="28"/>
    </row>
    <row r="21" spans="1:19" s="29" customFormat="1" x14ac:dyDescent="0.3">
      <c r="A21" s="101"/>
      <c r="B21" s="377"/>
      <c r="C21" s="377"/>
      <c r="D21" s="377"/>
      <c r="E21" s="377"/>
      <c r="F21" s="377"/>
      <c r="G21" s="17"/>
      <c r="H21" s="7"/>
      <c r="I21" s="7"/>
      <c r="J21" s="7"/>
      <c r="K21" s="341"/>
      <c r="L21" s="341"/>
      <c r="M21" s="341"/>
      <c r="N21" s="17"/>
      <c r="O21" s="57"/>
      <c r="P21" s="331"/>
      <c r="Q21" s="28"/>
      <c r="R21" s="28"/>
      <c r="S21" s="28"/>
    </row>
    <row r="22" spans="1:19" s="29" customFormat="1" x14ac:dyDescent="0.3">
      <c r="A22" s="101" t="s">
        <v>4</v>
      </c>
      <c r="B22" s="364" t="s">
        <v>202</v>
      </c>
      <c r="C22" s="364"/>
      <c r="D22" s="364"/>
      <c r="E22" s="364"/>
      <c r="F22" s="364"/>
      <c r="G22" s="364"/>
      <c r="H22" s="364"/>
      <c r="I22" s="39"/>
      <c r="J22" s="39"/>
      <c r="K22" s="341"/>
      <c r="L22" s="341"/>
      <c r="M22" s="341"/>
      <c r="N22" s="17"/>
      <c r="O22" s="17"/>
      <c r="P22" s="331"/>
      <c r="Q22" s="28"/>
      <c r="R22" s="28"/>
      <c r="S22" s="28"/>
    </row>
    <row r="23" spans="1:19" s="29" customFormat="1" ht="15" customHeight="1" x14ac:dyDescent="0.3">
      <c r="A23" s="101"/>
      <c r="B23" s="333" t="s">
        <v>85</v>
      </c>
      <c r="C23" s="333"/>
      <c r="D23" s="333"/>
      <c r="E23" s="333"/>
      <c r="F23" s="333"/>
      <c r="G23" s="17"/>
      <c r="H23" s="7"/>
      <c r="I23" s="7"/>
      <c r="J23" s="7"/>
      <c r="K23" s="341"/>
      <c r="L23" s="341"/>
      <c r="M23" s="341"/>
      <c r="N23" s="17"/>
      <c r="O23" s="28"/>
      <c r="P23" s="28"/>
      <c r="Q23" s="28"/>
      <c r="R23" s="28"/>
      <c r="S23" s="28"/>
    </row>
    <row r="24" spans="1:19" s="29" customFormat="1" x14ac:dyDescent="0.3">
      <c r="A24" s="101"/>
      <c r="B24" s="333">
        <v>0.7</v>
      </c>
      <c r="C24" s="247" t="s">
        <v>68</v>
      </c>
      <c r="D24" s="333">
        <v>5</v>
      </c>
      <c r="E24" s="333"/>
      <c r="F24" s="333"/>
      <c r="G24" s="17">
        <f>B24*D24</f>
        <v>3.5</v>
      </c>
      <c r="H24" s="7" t="s">
        <v>29</v>
      </c>
      <c r="I24" s="7">
        <v>0.7</v>
      </c>
      <c r="J24" s="7" t="s">
        <v>68</v>
      </c>
      <c r="K24" s="341">
        <v>1</v>
      </c>
      <c r="L24" s="341"/>
      <c r="M24" s="341"/>
      <c r="N24" s="17">
        <f>G24*I24*K24</f>
        <v>2.4499999999999997</v>
      </c>
      <c r="O24" s="28"/>
      <c r="P24" s="331"/>
      <c r="Q24" s="28"/>
      <c r="R24" s="28"/>
      <c r="S24" s="28"/>
    </row>
    <row r="25" spans="1:19" s="29" customFormat="1" ht="15" customHeight="1" x14ac:dyDescent="0.3">
      <c r="A25" s="101"/>
      <c r="B25" s="333" t="s">
        <v>201</v>
      </c>
      <c r="C25" s="333"/>
      <c r="D25" s="333"/>
      <c r="E25" s="333"/>
      <c r="F25" s="333"/>
      <c r="G25" s="17"/>
      <c r="H25" s="7"/>
      <c r="I25" s="7"/>
      <c r="J25" s="7"/>
      <c r="K25" s="341"/>
      <c r="L25" s="341"/>
      <c r="M25" s="341"/>
      <c r="N25" s="17"/>
      <c r="O25" s="28"/>
      <c r="P25" s="331"/>
      <c r="Q25" s="28"/>
      <c r="R25" s="28"/>
      <c r="S25" s="28"/>
    </row>
    <row r="26" spans="1:19" s="29" customFormat="1" ht="15" customHeight="1" x14ac:dyDescent="0.3">
      <c r="A26" s="101"/>
      <c r="B26" s="333">
        <v>0.8</v>
      </c>
      <c r="C26" s="333"/>
      <c r="D26" s="333"/>
      <c r="E26" s="333"/>
      <c r="F26" s="333"/>
      <c r="G26" s="17">
        <v>0.8</v>
      </c>
      <c r="H26" s="7" t="s">
        <v>29</v>
      </c>
      <c r="I26" s="7">
        <v>0.8</v>
      </c>
      <c r="J26" s="7" t="s">
        <v>68</v>
      </c>
      <c r="K26" s="341">
        <v>1</v>
      </c>
      <c r="L26" s="341"/>
      <c r="M26" s="341"/>
      <c r="N26" s="17">
        <f>G26*I26*K26</f>
        <v>0.64000000000000012</v>
      </c>
      <c r="O26" s="56">
        <f>SUM(N23:N26)</f>
        <v>3.09</v>
      </c>
      <c r="P26" s="331" t="s">
        <v>9</v>
      </c>
      <c r="Q26" s="28"/>
      <c r="R26" s="28"/>
      <c r="S26" s="28"/>
    </row>
    <row r="27" spans="1:19" s="29" customFormat="1" ht="15" customHeight="1" x14ac:dyDescent="0.3">
      <c r="A27" s="101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s="29" customFormat="1" ht="15" customHeight="1" x14ac:dyDescent="0.3">
      <c r="A28" s="101" t="s">
        <v>5</v>
      </c>
      <c r="B28" s="350" t="s">
        <v>54</v>
      </c>
      <c r="C28" s="350"/>
      <c r="D28" s="350"/>
      <c r="E28" s="350"/>
      <c r="F28" s="350"/>
      <c r="G28" s="350"/>
      <c r="H28" s="350"/>
      <c r="I28" s="101"/>
      <c r="J28" s="101"/>
      <c r="K28" s="341"/>
      <c r="L28" s="341"/>
      <c r="M28" s="341"/>
      <c r="N28" s="17"/>
      <c r="O28" s="17"/>
      <c r="P28" s="331"/>
      <c r="Q28" s="28"/>
      <c r="R28" s="28"/>
      <c r="S28" s="28"/>
    </row>
    <row r="29" spans="1:19" s="29" customFormat="1" ht="15" customHeight="1" x14ac:dyDescent="0.3">
      <c r="A29" s="101"/>
      <c r="B29" s="333">
        <v>5.2</v>
      </c>
      <c r="C29" s="333">
        <v>10.1</v>
      </c>
      <c r="D29" s="333"/>
      <c r="E29" s="28"/>
      <c r="F29" s="333"/>
      <c r="G29" s="17">
        <f>B29*C29</f>
        <v>52.52</v>
      </c>
      <c r="H29" s="7" t="s">
        <v>3</v>
      </c>
      <c r="I29" s="369">
        <v>0.1</v>
      </c>
      <c r="J29" s="369"/>
      <c r="K29" s="369"/>
      <c r="L29" s="369"/>
      <c r="M29" s="369"/>
      <c r="N29" s="17">
        <f>G29*I29</f>
        <v>5.2520000000000007</v>
      </c>
      <c r="O29" s="17"/>
      <c r="P29" s="331"/>
      <c r="Q29" s="28"/>
      <c r="R29" s="28"/>
      <c r="S29" s="28"/>
    </row>
    <row r="30" spans="1:19" s="29" customFormat="1" ht="15" customHeight="1" x14ac:dyDescent="0.3">
      <c r="A30" s="101"/>
      <c r="B30" s="333">
        <v>3.2</v>
      </c>
      <c r="C30" s="333">
        <v>8.8000000000000007</v>
      </c>
      <c r="D30" s="333"/>
      <c r="E30" s="28"/>
      <c r="F30" s="333"/>
      <c r="G30" s="17">
        <f>B30*C30</f>
        <v>28.160000000000004</v>
      </c>
      <c r="H30" s="7" t="s">
        <v>3</v>
      </c>
      <c r="I30" s="369">
        <v>0.1</v>
      </c>
      <c r="J30" s="369"/>
      <c r="K30" s="369"/>
      <c r="L30" s="369"/>
      <c r="M30" s="369"/>
      <c r="N30" s="17">
        <f>G30*I30</f>
        <v>2.8160000000000007</v>
      </c>
      <c r="O30" s="57"/>
      <c r="P30" s="331"/>
      <c r="Q30" s="28"/>
      <c r="R30" s="28"/>
      <c r="S30" s="28"/>
    </row>
    <row r="31" spans="1:19" s="29" customFormat="1" ht="15" customHeight="1" x14ac:dyDescent="0.3">
      <c r="A31" s="101"/>
      <c r="B31" s="333">
        <v>5.7</v>
      </c>
      <c r="C31" s="333">
        <v>7.1</v>
      </c>
      <c r="D31" s="333"/>
      <c r="E31" s="28"/>
      <c r="F31" s="333"/>
      <c r="G31" s="17">
        <f>B31*C31</f>
        <v>40.47</v>
      </c>
      <c r="H31" s="7" t="s">
        <v>3</v>
      </c>
      <c r="I31" s="369">
        <v>0.1</v>
      </c>
      <c r="J31" s="369"/>
      <c r="K31" s="369"/>
      <c r="L31" s="369"/>
      <c r="M31" s="369"/>
      <c r="N31" s="17">
        <f>G31*I31</f>
        <v>4.0469999999999997</v>
      </c>
      <c r="O31" s="57"/>
      <c r="P31" s="331"/>
      <c r="Q31" s="28"/>
      <c r="R31" s="28"/>
      <c r="S31" s="28"/>
    </row>
    <row r="32" spans="1:19" s="29" customFormat="1" ht="15" customHeight="1" x14ac:dyDescent="0.3">
      <c r="A32" s="101"/>
      <c r="B32" s="333">
        <v>2.1</v>
      </c>
      <c r="C32" s="333">
        <v>2.1</v>
      </c>
      <c r="D32" s="333"/>
      <c r="E32" s="28"/>
      <c r="F32" s="333"/>
      <c r="G32" s="17">
        <f>B32*C32</f>
        <v>4.41</v>
      </c>
      <c r="H32" s="7" t="s">
        <v>3</v>
      </c>
      <c r="I32" s="369">
        <v>0.1</v>
      </c>
      <c r="J32" s="369"/>
      <c r="K32" s="369"/>
      <c r="L32" s="369"/>
      <c r="M32" s="369"/>
      <c r="N32" s="17">
        <f>G32*I32</f>
        <v>0.44100000000000006</v>
      </c>
      <c r="O32" s="57"/>
      <c r="P32" s="331"/>
      <c r="Q32" s="28"/>
      <c r="R32" s="28"/>
      <c r="S32" s="28"/>
    </row>
    <row r="33" spans="1:19" s="29" customFormat="1" ht="15" customHeight="1" x14ac:dyDescent="0.3">
      <c r="A33" s="101"/>
      <c r="B33" s="333">
        <v>2.1</v>
      </c>
      <c r="C33" s="333">
        <v>2.1</v>
      </c>
      <c r="D33" s="333"/>
      <c r="E33" s="28"/>
      <c r="F33" s="333"/>
      <c r="G33" s="17">
        <f>B33*C33</f>
        <v>4.41</v>
      </c>
      <c r="H33" s="7" t="s">
        <v>3</v>
      </c>
      <c r="I33" s="369">
        <v>0.1</v>
      </c>
      <c r="J33" s="369"/>
      <c r="K33" s="369"/>
      <c r="L33" s="369"/>
      <c r="M33" s="369"/>
      <c r="N33" s="17">
        <f>G33*I33</f>
        <v>0.44100000000000006</v>
      </c>
      <c r="O33" s="56">
        <f>SUM(N29:N33)</f>
        <v>12.997000000000003</v>
      </c>
      <c r="P33" s="331" t="s">
        <v>9</v>
      </c>
      <c r="Q33" s="28"/>
      <c r="R33" s="28"/>
      <c r="S33" s="28"/>
    </row>
    <row r="34" spans="1:19" s="29" customFormat="1" ht="15" customHeight="1" x14ac:dyDescent="0.3">
      <c r="A34" s="101"/>
      <c r="B34" s="377"/>
      <c r="C34" s="377"/>
      <c r="D34" s="377"/>
      <c r="E34" s="377"/>
      <c r="F34" s="377"/>
      <c r="G34" s="17"/>
      <c r="H34" s="7"/>
      <c r="I34" s="7"/>
      <c r="J34" s="7"/>
      <c r="K34" s="341"/>
      <c r="L34" s="341"/>
      <c r="M34" s="341"/>
      <c r="N34" s="17"/>
      <c r="O34" s="17"/>
      <c r="P34" s="331"/>
      <c r="Q34" s="28"/>
      <c r="R34" s="28"/>
      <c r="S34" s="28"/>
    </row>
    <row r="35" spans="1:19" s="29" customFormat="1" ht="15" customHeight="1" x14ac:dyDescent="0.3">
      <c r="A35" s="101" t="s">
        <v>6</v>
      </c>
      <c r="B35" s="350" t="s">
        <v>53</v>
      </c>
      <c r="C35" s="350"/>
      <c r="D35" s="350"/>
      <c r="E35" s="350"/>
      <c r="F35" s="350"/>
      <c r="G35" s="350"/>
      <c r="H35" s="350"/>
      <c r="I35" s="9"/>
      <c r="J35" s="9"/>
      <c r="K35" s="341"/>
      <c r="L35" s="341"/>
      <c r="M35" s="341"/>
      <c r="N35" s="17"/>
      <c r="O35" s="17"/>
      <c r="P35" s="331"/>
      <c r="Q35" s="28"/>
      <c r="R35" s="28"/>
      <c r="S35" s="28"/>
    </row>
    <row r="36" spans="1:19" s="29" customFormat="1" x14ac:dyDescent="0.3">
      <c r="A36" s="101"/>
      <c r="B36" s="376">
        <f>O33</f>
        <v>12.997000000000003</v>
      </c>
      <c r="C36" s="376"/>
      <c r="D36" s="376"/>
      <c r="E36" s="376"/>
      <c r="F36" s="376"/>
      <c r="G36" s="17">
        <f>B36</f>
        <v>12.997000000000003</v>
      </c>
      <c r="H36" s="7" t="s">
        <v>9</v>
      </c>
      <c r="I36" s="366"/>
      <c r="J36" s="366"/>
      <c r="K36" s="366"/>
      <c r="L36" s="366"/>
      <c r="M36" s="366"/>
      <c r="N36" s="17">
        <f>G36</f>
        <v>12.997000000000003</v>
      </c>
      <c r="O36" s="56">
        <f>N36</f>
        <v>12.997000000000003</v>
      </c>
      <c r="P36" s="331" t="s">
        <v>9</v>
      </c>
      <c r="Q36" s="28"/>
      <c r="R36" s="28"/>
      <c r="S36" s="28"/>
    </row>
    <row r="37" spans="1:19" s="29" customFormat="1" x14ac:dyDescent="0.3">
      <c r="A37" s="101"/>
      <c r="B37" s="341"/>
      <c r="C37" s="341"/>
      <c r="D37" s="341"/>
      <c r="E37" s="341"/>
      <c r="F37" s="341"/>
      <c r="G37" s="17"/>
      <c r="H37" s="7"/>
      <c r="I37" s="7"/>
      <c r="J37" s="7"/>
      <c r="K37" s="341"/>
      <c r="L37" s="341"/>
      <c r="M37" s="341"/>
      <c r="N37" s="17"/>
      <c r="O37" s="17"/>
      <c r="P37" s="331"/>
      <c r="Q37" s="28"/>
      <c r="R37" s="28"/>
      <c r="S37" s="28"/>
    </row>
    <row r="38" spans="1:19" s="29" customFormat="1" ht="15" customHeight="1" x14ac:dyDescent="0.3">
      <c r="A38" s="101"/>
      <c r="B38" s="341"/>
      <c r="C38" s="341"/>
      <c r="D38" s="341"/>
      <c r="E38" s="341"/>
      <c r="F38" s="341"/>
      <c r="G38" s="17"/>
      <c r="H38" s="7"/>
      <c r="I38" s="7"/>
      <c r="J38" s="7"/>
      <c r="K38" s="341"/>
      <c r="L38" s="341"/>
      <c r="M38" s="341"/>
      <c r="N38" s="17"/>
      <c r="O38" s="17"/>
      <c r="P38" s="331"/>
      <c r="Q38" s="28"/>
      <c r="R38" s="28"/>
      <c r="S38" s="28"/>
    </row>
    <row r="39" spans="1:19" s="29" customFormat="1" ht="15" customHeight="1" x14ac:dyDescent="0.3">
      <c r="A39" s="101" t="s">
        <v>7</v>
      </c>
      <c r="B39" s="350" t="s">
        <v>203</v>
      </c>
      <c r="C39" s="350"/>
      <c r="D39" s="350"/>
      <c r="E39" s="350"/>
      <c r="F39" s="350"/>
      <c r="G39" s="350"/>
      <c r="H39" s="350"/>
      <c r="I39" s="9"/>
      <c r="J39" s="9"/>
      <c r="K39" s="341"/>
      <c r="L39" s="341"/>
      <c r="M39" s="341"/>
      <c r="N39" s="17"/>
      <c r="O39" s="17"/>
      <c r="P39" s="331"/>
      <c r="Q39" s="28"/>
      <c r="R39" s="28"/>
      <c r="S39" s="28"/>
    </row>
    <row r="40" spans="1:19" s="29" customFormat="1" x14ac:dyDescent="0.3">
      <c r="A40" s="101"/>
      <c r="B40" s="333">
        <v>5.2</v>
      </c>
      <c r="C40" s="333">
        <v>10.1</v>
      </c>
      <c r="D40" s="333"/>
      <c r="E40" s="28"/>
      <c r="F40" s="333"/>
      <c r="G40" s="17">
        <f>B40*C40</f>
        <v>52.52</v>
      </c>
      <c r="H40" s="7" t="s">
        <v>3</v>
      </c>
      <c r="I40" s="369">
        <v>0.15</v>
      </c>
      <c r="J40" s="369"/>
      <c r="K40" s="369"/>
      <c r="L40" s="369"/>
      <c r="M40" s="369"/>
      <c r="N40" s="17">
        <f>G40*I40</f>
        <v>7.8780000000000001</v>
      </c>
      <c r="O40" s="28"/>
      <c r="P40" s="28"/>
      <c r="Q40" s="28"/>
      <c r="R40" s="28"/>
      <c r="S40" s="28"/>
    </row>
    <row r="41" spans="1:19" s="29" customFormat="1" x14ac:dyDescent="0.3">
      <c r="A41" s="101"/>
      <c r="B41" s="333">
        <v>3.2</v>
      </c>
      <c r="C41" s="333">
        <v>8.8000000000000007</v>
      </c>
      <c r="D41" s="333"/>
      <c r="E41" s="28"/>
      <c r="F41" s="333"/>
      <c r="G41" s="17">
        <f>B41*C41</f>
        <v>28.160000000000004</v>
      </c>
      <c r="H41" s="7" t="s">
        <v>3</v>
      </c>
      <c r="I41" s="369">
        <v>0.15</v>
      </c>
      <c r="J41" s="369"/>
      <c r="K41" s="369"/>
      <c r="L41" s="369"/>
      <c r="M41" s="369"/>
      <c r="N41" s="17">
        <f>G41*I41</f>
        <v>4.2240000000000002</v>
      </c>
      <c r="O41" s="28"/>
      <c r="P41" s="28"/>
      <c r="Q41" s="28"/>
      <c r="R41" s="28"/>
      <c r="S41" s="28"/>
    </row>
    <row r="42" spans="1:19" s="29" customFormat="1" ht="15" customHeight="1" x14ac:dyDescent="0.3">
      <c r="A42" s="101"/>
      <c r="B42" s="333">
        <v>5.7</v>
      </c>
      <c r="C42" s="333">
        <v>7.1</v>
      </c>
      <c r="D42" s="333"/>
      <c r="E42" s="28"/>
      <c r="F42" s="333"/>
      <c r="G42" s="17">
        <f>B42*C42</f>
        <v>40.47</v>
      </c>
      <c r="H42" s="7" t="s">
        <v>3</v>
      </c>
      <c r="I42" s="369">
        <v>0.15</v>
      </c>
      <c r="J42" s="369"/>
      <c r="K42" s="369"/>
      <c r="L42" s="369"/>
      <c r="M42" s="369"/>
      <c r="N42" s="17">
        <f>G42*I42</f>
        <v>6.0705</v>
      </c>
      <c r="O42" s="28"/>
      <c r="P42" s="28"/>
      <c r="Q42" s="28"/>
      <c r="R42" s="28"/>
      <c r="S42" s="28"/>
    </row>
    <row r="43" spans="1:19" s="29" customFormat="1" x14ac:dyDescent="0.3">
      <c r="A43" s="101"/>
      <c r="B43" s="333">
        <v>2.1</v>
      </c>
      <c r="C43" s="333">
        <v>2.1</v>
      </c>
      <c r="D43" s="333"/>
      <c r="E43" s="28"/>
      <c r="F43" s="333"/>
      <c r="G43" s="17">
        <f>B43*C43</f>
        <v>4.41</v>
      </c>
      <c r="H43" s="7" t="s">
        <v>3</v>
      </c>
      <c r="I43" s="369">
        <v>0.15</v>
      </c>
      <c r="J43" s="369"/>
      <c r="K43" s="369"/>
      <c r="L43" s="369"/>
      <c r="M43" s="369"/>
      <c r="N43" s="17">
        <f>G43*I43</f>
        <v>0.66149999999999998</v>
      </c>
      <c r="O43" s="28"/>
      <c r="P43" s="28"/>
      <c r="Q43" s="28"/>
      <c r="R43" s="28"/>
      <c r="S43" s="28"/>
    </row>
    <row r="44" spans="1:19" s="29" customFormat="1" ht="15" customHeight="1" x14ac:dyDescent="0.3">
      <c r="A44" s="101"/>
      <c r="B44" s="333">
        <v>2.1</v>
      </c>
      <c r="C44" s="333">
        <v>2.1</v>
      </c>
      <c r="D44" s="333"/>
      <c r="E44" s="28"/>
      <c r="F44" s="333"/>
      <c r="G44" s="17">
        <f>B44*C44</f>
        <v>4.41</v>
      </c>
      <c r="H44" s="7" t="s">
        <v>3</v>
      </c>
      <c r="I44" s="369">
        <v>0.15</v>
      </c>
      <c r="J44" s="369"/>
      <c r="K44" s="369"/>
      <c r="L44" s="369"/>
      <c r="M44" s="369"/>
      <c r="N44" s="17">
        <f>G44*I44</f>
        <v>0.66149999999999998</v>
      </c>
      <c r="O44" s="56">
        <f>SUM(N40:N44)</f>
        <v>19.4955</v>
      </c>
      <c r="P44" s="331" t="s">
        <v>9</v>
      </c>
      <c r="Q44" s="28"/>
      <c r="R44" s="28"/>
      <c r="S44" s="28"/>
    </row>
    <row r="45" spans="1:19" s="126" customFormat="1" x14ac:dyDescent="0.3">
      <c r="A45" s="101"/>
      <c r="B45" s="341"/>
      <c r="C45" s="341"/>
      <c r="D45" s="341"/>
      <c r="E45" s="341"/>
      <c r="F45" s="341"/>
      <c r="G45" s="17"/>
      <c r="H45" s="7"/>
      <c r="I45" s="7"/>
      <c r="J45" s="7"/>
      <c r="K45" s="341"/>
      <c r="L45" s="341"/>
      <c r="M45" s="341"/>
      <c r="N45" s="17"/>
      <c r="O45" s="17"/>
      <c r="P45" s="331"/>
      <c r="Q45" s="28"/>
      <c r="R45" s="28"/>
      <c r="S45" s="28"/>
    </row>
    <row r="46" spans="1:19" s="126" customFormat="1" x14ac:dyDescent="0.3">
      <c r="A46" s="101" t="s">
        <v>8</v>
      </c>
      <c r="B46" s="350" t="s">
        <v>53</v>
      </c>
      <c r="C46" s="350"/>
      <c r="D46" s="350"/>
      <c r="E46" s="350"/>
      <c r="F46" s="350"/>
      <c r="G46" s="350"/>
      <c r="H46" s="350"/>
      <c r="I46" s="9"/>
      <c r="J46" s="9"/>
      <c r="K46" s="341"/>
      <c r="L46" s="341"/>
      <c r="M46" s="341"/>
      <c r="N46" s="17"/>
      <c r="O46" s="17"/>
      <c r="P46" s="331"/>
      <c r="Q46" s="28"/>
      <c r="R46" s="28"/>
      <c r="S46" s="28"/>
    </row>
    <row r="47" spans="1:19" s="126" customFormat="1" x14ac:dyDescent="0.3">
      <c r="A47" s="101"/>
      <c r="B47" s="376">
        <f>O44</f>
        <v>19.4955</v>
      </c>
      <c r="C47" s="376"/>
      <c r="D47" s="376"/>
      <c r="E47" s="376"/>
      <c r="F47" s="376"/>
      <c r="G47" s="17">
        <f>B47</f>
        <v>19.4955</v>
      </c>
      <c r="H47" s="7" t="s">
        <v>9</v>
      </c>
      <c r="I47" s="366"/>
      <c r="J47" s="366"/>
      <c r="K47" s="366"/>
      <c r="L47" s="366"/>
      <c r="M47" s="366"/>
      <c r="N47" s="17">
        <f>G47</f>
        <v>19.4955</v>
      </c>
      <c r="O47" s="56">
        <f>N47</f>
        <v>19.4955</v>
      </c>
      <c r="P47" s="331" t="s">
        <v>9</v>
      </c>
      <c r="Q47" s="28"/>
      <c r="R47" s="28"/>
      <c r="S47" s="28"/>
    </row>
    <row r="48" spans="1:19" s="29" customFormat="1" ht="15" customHeight="1" x14ac:dyDescent="0.3">
      <c r="A48" s="101"/>
      <c r="B48" s="341"/>
      <c r="C48" s="341"/>
      <c r="D48" s="341"/>
      <c r="E48" s="341"/>
      <c r="F48" s="341"/>
      <c r="G48" s="17"/>
      <c r="H48" s="7"/>
      <c r="I48" s="7"/>
      <c r="J48" s="7"/>
      <c r="K48" s="341"/>
      <c r="L48" s="341"/>
      <c r="M48" s="341"/>
      <c r="N48" s="17"/>
      <c r="O48" s="17"/>
      <c r="P48" s="331"/>
      <c r="Q48" s="28"/>
      <c r="R48" s="28"/>
      <c r="S48" s="28"/>
    </row>
    <row r="49" spans="1:19" s="29" customFormat="1" ht="15" customHeight="1" x14ac:dyDescent="0.3">
      <c r="A49" s="101"/>
      <c r="B49" s="341"/>
      <c r="C49" s="341"/>
      <c r="D49" s="341"/>
      <c r="E49" s="341"/>
      <c r="F49" s="341"/>
      <c r="G49" s="17"/>
      <c r="H49" s="7"/>
      <c r="I49" s="7"/>
      <c r="J49" s="7"/>
      <c r="K49" s="341"/>
      <c r="L49" s="341"/>
      <c r="M49" s="341"/>
      <c r="N49" s="17"/>
      <c r="O49" s="17"/>
      <c r="P49" s="331"/>
      <c r="Q49" s="28"/>
      <c r="R49" s="28"/>
      <c r="S49" s="28"/>
    </row>
    <row r="50" spans="1:19" s="29" customFormat="1" x14ac:dyDescent="0.3">
      <c r="A50" s="101" t="s">
        <v>17</v>
      </c>
      <c r="B50" s="350" t="s">
        <v>185</v>
      </c>
      <c r="C50" s="350"/>
      <c r="D50" s="350"/>
      <c r="E50" s="350"/>
      <c r="F50" s="350"/>
      <c r="G50" s="350"/>
      <c r="H50" s="350"/>
      <c r="I50" s="9"/>
      <c r="J50" s="9"/>
      <c r="K50" s="341"/>
      <c r="L50" s="341"/>
      <c r="M50" s="341"/>
      <c r="N50" s="17"/>
      <c r="O50" s="17"/>
      <c r="P50" s="331"/>
      <c r="Q50" s="28"/>
      <c r="R50" s="28"/>
      <c r="S50" s="28"/>
    </row>
    <row r="51" spans="1:19" s="29" customFormat="1" x14ac:dyDescent="0.3">
      <c r="A51" s="101"/>
      <c r="B51" s="336">
        <v>0</v>
      </c>
      <c r="C51" s="336">
        <f>O20</f>
        <v>32.949999999999996</v>
      </c>
      <c r="D51" s="336">
        <f>O26</f>
        <v>3.09</v>
      </c>
      <c r="E51" s="336">
        <v>0</v>
      </c>
      <c r="F51" s="336"/>
      <c r="G51" s="17">
        <f>SUM(B51:F51)</f>
        <v>36.039999999999992</v>
      </c>
      <c r="H51" s="7" t="s">
        <v>9</v>
      </c>
      <c r="I51" s="369">
        <v>1.3</v>
      </c>
      <c r="J51" s="369"/>
      <c r="K51" s="369"/>
      <c r="L51" s="369"/>
      <c r="M51" s="369"/>
      <c r="N51" s="17">
        <f>G51*I51</f>
        <v>46.85199999999999</v>
      </c>
      <c r="O51" s="56">
        <f>N51</f>
        <v>46.85199999999999</v>
      </c>
      <c r="P51" s="331" t="s">
        <v>9</v>
      </c>
      <c r="Q51" s="28"/>
      <c r="R51" s="28"/>
      <c r="S51" s="28"/>
    </row>
    <row r="52" spans="1:19" s="29" customFormat="1" ht="15" customHeight="1" x14ac:dyDescent="0.3">
      <c r="A52" s="101"/>
      <c r="B52" s="341"/>
      <c r="C52" s="341"/>
      <c r="D52" s="341"/>
      <c r="E52" s="341"/>
      <c r="F52" s="341"/>
      <c r="G52" s="17"/>
      <c r="H52" s="7"/>
      <c r="I52" s="7"/>
      <c r="J52" s="7"/>
      <c r="K52" s="341"/>
      <c r="L52" s="341"/>
      <c r="M52" s="341"/>
      <c r="N52" s="17"/>
      <c r="O52" s="17"/>
      <c r="P52" s="331"/>
      <c r="Q52" s="28"/>
      <c r="R52" s="28"/>
      <c r="S52" s="28"/>
    </row>
    <row r="53" spans="1:19" s="29" customFormat="1" x14ac:dyDescent="0.3">
      <c r="A53" s="101"/>
      <c r="B53" s="39"/>
      <c r="C53" s="39"/>
      <c r="D53" s="39"/>
      <c r="E53" s="39"/>
      <c r="F53" s="39"/>
      <c r="G53" s="17"/>
      <c r="H53" s="331"/>
      <c r="I53" s="331"/>
      <c r="J53" s="331"/>
      <c r="K53" s="341"/>
      <c r="L53" s="341"/>
      <c r="M53" s="341"/>
      <c r="N53" s="17"/>
      <c r="O53" s="17"/>
      <c r="P53" s="331"/>
      <c r="Q53" s="28"/>
      <c r="R53" s="28"/>
      <c r="S53" s="28"/>
    </row>
    <row r="54" spans="1:19" s="29" customFormat="1" x14ac:dyDescent="0.3">
      <c r="A54" s="101" t="s">
        <v>18</v>
      </c>
      <c r="B54" s="350" t="s">
        <v>55</v>
      </c>
      <c r="C54" s="350"/>
      <c r="D54" s="350"/>
      <c r="E54" s="350"/>
      <c r="F54" s="350"/>
      <c r="G54" s="350"/>
      <c r="H54" s="350"/>
      <c r="I54" s="9"/>
      <c r="J54" s="9"/>
      <c r="K54" s="341"/>
      <c r="L54" s="341"/>
      <c r="M54" s="341"/>
      <c r="N54" s="17"/>
      <c r="O54" s="17"/>
      <c r="P54" s="331"/>
      <c r="Q54" s="28"/>
      <c r="R54" s="28"/>
      <c r="S54" s="28"/>
    </row>
    <row r="55" spans="1:19" s="29" customFormat="1" x14ac:dyDescent="0.3">
      <c r="A55" s="101"/>
      <c r="B55" s="341">
        <v>1</v>
      </c>
      <c r="C55" s="341"/>
      <c r="D55" s="341"/>
      <c r="E55" s="341"/>
      <c r="F55" s="341"/>
      <c r="G55" s="17"/>
      <c r="H55" s="7"/>
      <c r="I55" s="7"/>
      <c r="J55" s="7"/>
      <c r="K55" s="341"/>
      <c r="L55" s="341"/>
      <c r="M55" s="341"/>
      <c r="N55" s="17"/>
      <c r="O55" s="56">
        <f>B55</f>
        <v>1</v>
      </c>
      <c r="P55" s="331" t="s">
        <v>10</v>
      </c>
      <c r="Q55" s="28"/>
      <c r="R55" s="28"/>
      <c r="S55" s="28"/>
    </row>
    <row r="56" spans="1:19" s="29" customFormat="1" x14ac:dyDescent="0.3">
      <c r="A56" s="101"/>
      <c r="B56" s="341"/>
      <c r="C56" s="341"/>
      <c r="D56" s="341"/>
      <c r="E56" s="341"/>
      <c r="F56" s="341"/>
      <c r="G56" s="17"/>
      <c r="H56" s="7"/>
      <c r="I56" s="7"/>
      <c r="J56" s="7"/>
      <c r="K56" s="341"/>
      <c r="L56" s="341"/>
      <c r="M56" s="341"/>
      <c r="N56" s="17"/>
      <c r="O56" s="17"/>
      <c r="P56" s="331"/>
      <c r="Q56" s="28"/>
      <c r="R56" s="28"/>
      <c r="S56" s="28"/>
    </row>
    <row r="57" spans="1:19" s="29" customFormat="1" x14ac:dyDescent="0.3">
      <c r="A57" s="101"/>
      <c r="B57" s="341"/>
      <c r="C57" s="341"/>
      <c r="D57" s="341"/>
      <c r="E57" s="341"/>
      <c r="F57" s="341"/>
      <c r="G57" s="17"/>
      <c r="H57" s="7"/>
      <c r="I57" s="7"/>
      <c r="J57" s="7"/>
      <c r="K57" s="341"/>
      <c r="L57" s="341"/>
      <c r="M57" s="341"/>
      <c r="N57" s="17"/>
      <c r="O57" s="17"/>
      <c r="P57" s="331"/>
      <c r="Q57" s="28"/>
      <c r="R57" s="28"/>
      <c r="S57" s="28"/>
    </row>
    <row r="58" spans="1:19" s="29" customFormat="1" ht="15" customHeight="1" x14ac:dyDescent="0.3">
      <c r="A58" s="100"/>
      <c r="B58" s="54"/>
      <c r="C58" s="54"/>
      <c r="D58" s="54"/>
      <c r="E58" s="54"/>
      <c r="F58" s="54"/>
      <c r="G58" s="59"/>
      <c r="H58" s="11"/>
      <c r="I58" s="11"/>
      <c r="J58" s="11"/>
      <c r="K58" s="50"/>
      <c r="L58" s="50"/>
      <c r="M58" s="50"/>
      <c r="N58" s="53"/>
      <c r="O58" s="53"/>
      <c r="P58" s="19"/>
      <c r="Q58" s="23"/>
      <c r="R58" s="23"/>
      <c r="S58" s="23"/>
    </row>
    <row r="59" spans="1:19" s="29" customFormat="1" ht="15" customHeight="1" x14ac:dyDescent="0.3">
      <c r="A59" s="100"/>
      <c r="B59" s="54"/>
      <c r="C59" s="54"/>
      <c r="D59" s="54"/>
      <c r="E59" s="54"/>
      <c r="F59" s="54"/>
      <c r="G59" s="59"/>
      <c r="H59" s="11"/>
      <c r="I59" s="11"/>
      <c r="J59" s="11"/>
      <c r="K59" s="50"/>
      <c r="L59" s="50"/>
      <c r="M59" s="50"/>
      <c r="N59" s="53"/>
      <c r="O59" s="53"/>
      <c r="P59" s="19"/>
      <c r="Q59" s="28"/>
      <c r="R59" s="28"/>
      <c r="S59" s="28"/>
    </row>
    <row r="60" spans="1:19" s="126" customFormat="1" ht="15" customHeight="1" x14ac:dyDescent="0.3">
      <c r="A60" s="100"/>
      <c r="B60" s="54"/>
      <c r="C60" s="54"/>
      <c r="D60" s="54"/>
      <c r="E60" s="54"/>
      <c r="F60" s="54"/>
      <c r="G60" s="59"/>
      <c r="H60" s="11"/>
      <c r="I60" s="11"/>
      <c r="J60" s="11"/>
      <c r="K60" s="50"/>
      <c r="L60" s="50"/>
      <c r="M60" s="50"/>
      <c r="N60" s="53"/>
      <c r="O60" s="53"/>
      <c r="P60" s="19"/>
      <c r="Q60" s="28"/>
      <c r="R60" s="28"/>
      <c r="S60" s="28"/>
    </row>
    <row r="61" spans="1:19" s="126" customFormat="1" ht="15" customHeight="1" x14ac:dyDescent="0.35">
      <c r="A61" s="102"/>
      <c r="B61" s="79" t="s">
        <v>11</v>
      </c>
      <c r="C61" s="79"/>
      <c r="D61" s="79"/>
      <c r="E61" s="79"/>
      <c r="F61" s="79"/>
      <c r="G61" s="17"/>
      <c r="H61" s="13"/>
      <c r="I61" s="13"/>
      <c r="J61" s="13"/>
      <c r="K61" s="341"/>
      <c r="L61" s="341"/>
      <c r="M61" s="341"/>
      <c r="N61" s="17"/>
      <c r="O61" s="17"/>
      <c r="P61" s="331"/>
      <c r="Q61" s="24"/>
      <c r="R61" s="24"/>
      <c r="S61" s="24"/>
    </row>
    <row r="62" spans="1:19" s="126" customFormat="1" x14ac:dyDescent="0.3">
      <c r="A62" s="102" t="s">
        <v>0</v>
      </c>
      <c r="B62" s="355" t="s">
        <v>56</v>
      </c>
      <c r="C62" s="355"/>
      <c r="D62" s="355"/>
      <c r="E62" s="355"/>
      <c r="F62" s="355"/>
      <c r="G62" s="355"/>
      <c r="H62" s="355"/>
      <c r="I62" s="13"/>
      <c r="J62" s="13"/>
      <c r="K62" s="341"/>
      <c r="L62" s="341"/>
      <c r="M62" s="341"/>
      <c r="N62" s="17"/>
      <c r="O62" s="17"/>
      <c r="P62" s="331"/>
      <c r="Q62" s="28"/>
      <c r="R62" s="28"/>
      <c r="S62" s="28"/>
    </row>
    <row r="63" spans="1:19" s="126" customFormat="1" x14ac:dyDescent="0.3">
      <c r="A63" s="102"/>
      <c r="B63" s="367" t="s">
        <v>194</v>
      </c>
      <c r="C63" s="367"/>
      <c r="D63" s="367"/>
      <c r="E63" s="367"/>
      <c r="F63" s="367"/>
      <c r="G63" s="17">
        <f>17.2*2+10.1*2+2.1*2</f>
        <v>58.8</v>
      </c>
      <c r="H63" s="7" t="s">
        <v>29</v>
      </c>
      <c r="I63" s="7">
        <v>0.5</v>
      </c>
      <c r="J63" s="7" t="s">
        <v>68</v>
      </c>
      <c r="K63" s="341">
        <v>0.7</v>
      </c>
      <c r="L63" s="341"/>
      <c r="M63" s="341"/>
      <c r="N63" s="17">
        <f>G63*I63*K63</f>
        <v>20.58</v>
      </c>
      <c r="O63" s="17"/>
      <c r="P63" s="331"/>
      <c r="Q63" s="28"/>
      <c r="R63" s="28"/>
      <c r="S63" s="28"/>
    </row>
    <row r="64" spans="1:19" s="29" customFormat="1" ht="15" customHeight="1" x14ac:dyDescent="0.3">
      <c r="A64" s="102"/>
      <c r="B64" s="367">
        <v>7.1</v>
      </c>
      <c r="C64" s="367"/>
      <c r="D64" s="367"/>
      <c r="E64" s="367"/>
      <c r="F64" s="367"/>
      <c r="G64" s="17">
        <v>7.1</v>
      </c>
      <c r="H64" s="7" t="s">
        <v>29</v>
      </c>
      <c r="I64" s="7">
        <v>0.5</v>
      </c>
      <c r="J64" s="7" t="s">
        <v>68</v>
      </c>
      <c r="K64" s="341">
        <v>0.7</v>
      </c>
      <c r="L64" s="341"/>
      <c r="M64" s="341"/>
      <c r="N64" s="17">
        <f>G64*I64*K64</f>
        <v>2.4849999999999999</v>
      </c>
      <c r="O64" s="56">
        <f>SUM(N63:N64)</f>
        <v>23.064999999999998</v>
      </c>
      <c r="P64" s="331" t="s">
        <v>9</v>
      </c>
      <c r="Q64" s="28"/>
      <c r="R64" s="28"/>
      <c r="S64" s="28"/>
    </row>
    <row r="65" spans="1:19" s="29" customFormat="1" ht="15" customHeight="1" x14ac:dyDescent="0.3">
      <c r="A65" s="102"/>
      <c r="B65" s="377" t="s">
        <v>67</v>
      </c>
      <c r="C65" s="377"/>
      <c r="D65" s="377"/>
      <c r="E65" s="377"/>
      <c r="F65" s="377"/>
      <c r="G65" s="17">
        <f>SUM(G63:G64)</f>
        <v>65.899999999999991</v>
      </c>
      <c r="H65" s="7" t="s">
        <v>29</v>
      </c>
      <c r="I65" s="7"/>
      <c r="J65" s="7"/>
      <c r="K65" s="341"/>
      <c r="L65" s="341"/>
      <c r="M65" s="341"/>
      <c r="N65" s="17"/>
      <c r="O65" s="17"/>
      <c r="P65" s="331"/>
      <c r="Q65" s="28"/>
      <c r="R65" s="28"/>
      <c r="S65" s="28"/>
    </row>
    <row r="66" spans="1:19" s="29" customFormat="1" ht="15" customHeight="1" x14ac:dyDescent="0.3">
      <c r="A66" s="102"/>
      <c r="B66" s="341"/>
      <c r="C66" s="341"/>
      <c r="D66" s="341"/>
      <c r="E66" s="341"/>
      <c r="F66" s="341"/>
      <c r="G66" s="17"/>
      <c r="H66" s="7"/>
      <c r="I66" s="7"/>
      <c r="J66" s="7"/>
      <c r="K66" s="341"/>
      <c r="L66" s="341"/>
      <c r="M66" s="341"/>
      <c r="N66" s="17"/>
      <c r="O66" s="17"/>
      <c r="P66" s="331"/>
      <c r="Q66" s="28"/>
      <c r="R66" s="28"/>
      <c r="S66" s="28"/>
    </row>
    <row r="67" spans="1:19" s="29" customFormat="1" ht="15" customHeight="1" x14ac:dyDescent="0.3">
      <c r="A67" s="102" t="s">
        <v>12</v>
      </c>
      <c r="B67" s="355" t="s">
        <v>204</v>
      </c>
      <c r="C67" s="355"/>
      <c r="D67" s="355"/>
      <c r="E67" s="355"/>
      <c r="F67" s="355"/>
      <c r="G67" s="355"/>
      <c r="H67" s="355"/>
      <c r="I67" s="13"/>
      <c r="J67" s="13"/>
      <c r="K67" s="341"/>
      <c r="L67" s="341"/>
      <c r="M67" s="341"/>
      <c r="N67" s="17"/>
      <c r="O67" s="17"/>
      <c r="P67" s="331"/>
      <c r="Q67" s="28"/>
      <c r="R67" s="28"/>
      <c r="S67" s="28"/>
    </row>
    <row r="68" spans="1:19" s="29" customFormat="1" ht="15" customHeight="1" x14ac:dyDescent="0.3">
      <c r="A68" s="102"/>
      <c r="B68" s="333" t="s">
        <v>85</v>
      </c>
      <c r="C68" s="333"/>
      <c r="D68" s="333"/>
      <c r="E68" s="333"/>
      <c r="F68" s="333"/>
      <c r="G68" s="17"/>
      <c r="H68" s="7"/>
      <c r="I68" s="7"/>
      <c r="J68" s="7"/>
      <c r="K68" s="341"/>
      <c r="L68" s="341"/>
      <c r="M68" s="341"/>
      <c r="N68" s="17"/>
      <c r="O68" s="28"/>
      <c r="P68" s="28"/>
      <c r="Q68" s="28"/>
      <c r="R68" s="28"/>
      <c r="S68" s="28"/>
    </row>
    <row r="69" spans="1:19" s="29" customFormat="1" ht="15" customHeight="1" x14ac:dyDescent="0.3">
      <c r="A69" s="102"/>
      <c r="B69" s="333">
        <v>0.7</v>
      </c>
      <c r="C69" s="247" t="s">
        <v>68</v>
      </c>
      <c r="D69" s="333">
        <v>5</v>
      </c>
      <c r="E69" s="333"/>
      <c r="F69" s="333"/>
      <c r="G69" s="17">
        <f>B69*D69</f>
        <v>3.5</v>
      </c>
      <c r="H69" s="7" t="s">
        <v>29</v>
      </c>
      <c r="I69" s="7">
        <v>0.7</v>
      </c>
      <c r="J69" s="7" t="s">
        <v>68</v>
      </c>
      <c r="K69" s="341">
        <v>0.7</v>
      </c>
      <c r="L69" s="341"/>
      <c r="M69" s="341"/>
      <c r="N69" s="17">
        <f>G69*I69*K69</f>
        <v>1.7149999999999996</v>
      </c>
      <c r="O69" s="28"/>
      <c r="P69" s="28"/>
      <c r="Q69" s="28"/>
      <c r="R69" s="28"/>
      <c r="S69" s="28"/>
    </row>
    <row r="70" spans="1:19" s="29" customFormat="1" x14ac:dyDescent="0.3">
      <c r="A70" s="102"/>
      <c r="B70" s="333" t="s">
        <v>201</v>
      </c>
      <c r="C70" s="333"/>
      <c r="D70" s="333"/>
      <c r="E70" s="333"/>
      <c r="F70" s="333"/>
      <c r="G70" s="17"/>
      <c r="H70" s="7"/>
      <c r="I70" s="7"/>
      <c r="J70" s="7"/>
      <c r="K70" s="341"/>
      <c r="L70" s="341"/>
      <c r="M70" s="341"/>
      <c r="N70" s="17"/>
      <c r="O70" s="28"/>
      <c r="P70" s="28"/>
      <c r="Q70" s="28"/>
      <c r="R70" s="28"/>
      <c r="S70" s="28"/>
    </row>
    <row r="71" spans="1:19" s="29" customFormat="1" ht="15" customHeight="1" x14ac:dyDescent="0.3">
      <c r="A71" s="102"/>
      <c r="B71" s="333">
        <v>0.8</v>
      </c>
      <c r="C71" s="333"/>
      <c r="D71" s="333"/>
      <c r="E71" s="333"/>
      <c r="F71" s="333"/>
      <c r="G71" s="17">
        <v>0.8</v>
      </c>
      <c r="H71" s="7" t="s">
        <v>29</v>
      </c>
      <c r="I71" s="7">
        <v>0.8</v>
      </c>
      <c r="J71" s="7" t="s">
        <v>68</v>
      </c>
      <c r="K71" s="341">
        <v>0.7</v>
      </c>
      <c r="L71" s="341"/>
      <c r="M71" s="341"/>
      <c r="N71" s="17">
        <f>G71*I71*K71</f>
        <v>0.44800000000000006</v>
      </c>
      <c r="O71" s="28"/>
      <c r="P71" s="28"/>
      <c r="Q71" s="28"/>
      <c r="R71" s="28"/>
      <c r="S71" s="28"/>
    </row>
    <row r="72" spans="1:19" s="29" customFormat="1" x14ac:dyDescent="0.3">
      <c r="A72" s="102"/>
      <c r="B72" s="377" t="s">
        <v>67</v>
      </c>
      <c r="C72" s="377"/>
      <c r="D72" s="377"/>
      <c r="E72" s="377"/>
      <c r="F72" s="377"/>
      <c r="G72" s="17">
        <f>SUM(G68:G71)</f>
        <v>4.3</v>
      </c>
      <c r="H72" s="7" t="s">
        <v>29</v>
      </c>
      <c r="I72" s="7"/>
      <c r="J72" s="7"/>
      <c r="K72" s="341"/>
      <c r="L72" s="341"/>
      <c r="M72" s="341"/>
      <c r="N72" s="28"/>
      <c r="O72" s="56">
        <f>SUM(N68:N71)</f>
        <v>2.1629999999999998</v>
      </c>
      <c r="P72" s="331" t="s">
        <v>9</v>
      </c>
      <c r="Q72" s="28"/>
      <c r="R72" s="28"/>
      <c r="S72" s="28"/>
    </row>
    <row r="73" spans="1:19" s="29" customFormat="1" x14ac:dyDescent="0.3">
      <c r="A73" s="102"/>
      <c r="B73" s="341"/>
      <c r="C73" s="341"/>
      <c r="D73" s="341"/>
      <c r="E73" s="341"/>
      <c r="F73" s="341"/>
      <c r="G73" s="17"/>
      <c r="H73" s="7"/>
      <c r="I73" s="7"/>
      <c r="J73" s="7"/>
      <c r="K73" s="341"/>
      <c r="L73" s="341"/>
      <c r="M73" s="341"/>
      <c r="N73" s="17"/>
      <c r="O73" s="57"/>
      <c r="P73" s="28"/>
      <c r="Q73" s="28"/>
      <c r="R73" s="28"/>
      <c r="S73" s="28"/>
    </row>
    <row r="74" spans="1:19" s="29" customFormat="1" ht="15" customHeight="1" x14ac:dyDescent="0.3">
      <c r="A74" s="102" t="s">
        <v>4</v>
      </c>
      <c r="B74" s="354" t="s">
        <v>86</v>
      </c>
      <c r="C74" s="354"/>
      <c r="D74" s="354"/>
      <c r="E74" s="354"/>
      <c r="F74" s="354"/>
      <c r="G74" s="354"/>
      <c r="H74" s="354"/>
      <c r="I74" s="12"/>
      <c r="J74" s="12"/>
      <c r="K74" s="341"/>
      <c r="L74" s="341"/>
      <c r="M74" s="341"/>
      <c r="N74" s="17"/>
      <c r="O74" s="17"/>
      <c r="P74" s="331"/>
      <c r="Q74" s="28"/>
      <c r="R74" s="28"/>
      <c r="S74" s="28"/>
    </row>
    <row r="75" spans="1:19" s="29" customFormat="1" ht="15" customHeight="1" x14ac:dyDescent="0.3">
      <c r="A75" s="102"/>
      <c r="B75" s="336">
        <f>G65</f>
        <v>65.899999999999991</v>
      </c>
      <c r="C75" s="341">
        <v>1.3</v>
      </c>
      <c r="D75" s="341">
        <v>3.3</v>
      </c>
      <c r="E75" s="341"/>
      <c r="F75" s="341"/>
      <c r="G75" s="17">
        <f>B75*C75*D75</f>
        <v>282.71099999999996</v>
      </c>
      <c r="H75" s="7" t="s">
        <v>29</v>
      </c>
      <c r="I75" s="369">
        <v>0.39500000000000002</v>
      </c>
      <c r="J75" s="369"/>
      <c r="K75" s="369"/>
      <c r="L75" s="369"/>
      <c r="M75" s="369"/>
      <c r="N75" s="17">
        <f>G75*I75</f>
        <v>111.67084499999999</v>
      </c>
      <c r="O75" s="57"/>
      <c r="P75" s="331"/>
      <c r="Q75" s="28"/>
      <c r="R75" s="28"/>
      <c r="S75" s="28"/>
    </row>
    <row r="76" spans="1:19" s="29" customFormat="1" x14ac:dyDescent="0.3">
      <c r="A76" s="102"/>
      <c r="B76" s="336">
        <f>G72</f>
        <v>4.3</v>
      </c>
      <c r="C76" s="341">
        <v>1.2</v>
      </c>
      <c r="D76" s="341">
        <v>3.3</v>
      </c>
      <c r="E76" s="341"/>
      <c r="F76" s="341"/>
      <c r="G76" s="17">
        <f>B76*C76*D76</f>
        <v>17.027999999999995</v>
      </c>
      <c r="H76" s="7" t="s">
        <v>29</v>
      </c>
      <c r="I76" s="369">
        <v>0.39500000000000002</v>
      </c>
      <c r="J76" s="369"/>
      <c r="K76" s="369"/>
      <c r="L76" s="369"/>
      <c r="M76" s="369"/>
      <c r="N76" s="17">
        <f>G76*I76</f>
        <v>6.7260599999999986</v>
      </c>
      <c r="O76" s="56">
        <f>SUM(N75:N76)</f>
        <v>118.39690499999999</v>
      </c>
      <c r="P76" s="331" t="s">
        <v>13</v>
      </c>
      <c r="Q76" s="28"/>
      <c r="R76" s="28"/>
      <c r="S76" s="28"/>
    </row>
    <row r="77" spans="1:19" s="29" customFormat="1" x14ac:dyDescent="0.3">
      <c r="A77" s="100"/>
      <c r="B77" s="12"/>
      <c r="C77" s="12"/>
      <c r="D77" s="12"/>
      <c r="E77" s="12"/>
      <c r="F77" s="12"/>
      <c r="G77" s="17"/>
      <c r="H77" s="13"/>
      <c r="I77" s="13"/>
      <c r="J77" s="13"/>
      <c r="K77" s="341"/>
      <c r="L77" s="341"/>
      <c r="M77" s="341"/>
      <c r="N77" s="17"/>
      <c r="O77" s="17"/>
      <c r="P77" s="331"/>
      <c r="Q77" s="28"/>
      <c r="R77" s="28"/>
      <c r="S77" s="28"/>
    </row>
    <row r="78" spans="1:19" s="29" customFormat="1" x14ac:dyDescent="0.3">
      <c r="A78" s="102" t="s">
        <v>5</v>
      </c>
      <c r="B78" s="355" t="s">
        <v>63</v>
      </c>
      <c r="C78" s="355"/>
      <c r="D78" s="355"/>
      <c r="E78" s="355"/>
      <c r="F78" s="355"/>
      <c r="G78" s="355"/>
      <c r="H78" s="355"/>
      <c r="I78" s="13"/>
      <c r="J78" s="13"/>
      <c r="K78" s="341"/>
      <c r="L78" s="341"/>
      <c r="M78" s="341"/>
      <c r="N78" s="17"/>
      <c r="O78" s="17"/>
      <c r="P78" s="331"/>
      <c r="Q78" s="28"/>
      <c r="R78" s="28"/>
      <c r="S78" s="28"/>
    </row>
    <row r="79" spans="1:19" s="29" customFormat="1" x14ac:dyDescent="0.3">
      <c r="A79" s="102"/>
      <c r="B79" s="336">
        <f>G65</f>
        <v>65.899999999999991</v>
      </c>
      <c r="C79" s="341">
        <v>4</v>
      </c>
      <c r="D79" s="341">
        <v>1.2</v>
      </c>
      <c r="E79" s="341"/>
      <c r="F79" s="341"/>
      <c r="G79" s="17">
        <f>B79*C79*D79</f>
        <v>316.31999999999994</v>
      </c>
      <c r="H79" s="7" t="s">
        <v>29</v>
      </c>
      <c r="I79" s="369">
        <v>0.61699999999999999</v>
      </c>
      <c r="J79" s="369"/>
      <c r="K79" s="369"/>
      <c r="L79" s="369"/>
      <c r="M79" s="369"/>
      <c r="N79" s="17">
        <f>G79*I79</f>
        <v>195.16943999999995</v>
      </c>
      <c r="O79" s="17"/>
      <c r="P79" s="331"/>
      <c r="Q79" s="28"/>
      <c r="R79" s="28"/>
      <c r="S79" s="28"/>
    </row>
    <row r="80" spans="1:19" s="29" customFormat="1" x14ac:dyDescent="0.3">
      <c r="A80" s="102"/>
      <c r="B80" s="336">
        <f>G72</f>
        <v>4.3</v>
      </c>
      <c r="C80" s="341">
        <v>4</v>
      </c>
      <c r="D80" s="341">
        <v>1.2</v>
      </c>
      <c r="E80" s="341"/>
      <c r="F80" s="341"/>
      <c r="G80" s="17">
        <f>B80*C80*D80</f>
        <v>20.639999999999997</v>
      </c>
      <c r="H80" s="7" t="s">
        <v>29</v>
      </c>
      <c r="I80" s="369">
        <v>0.61699999999999999</v>
      </c>
      <c r="J80" s="369"/>
      <c r="K80" s="369"/>
      <c r="L80" s="369"/>
      <c r="M80" s="369"/>
      <c r="N80" s="17">
        <f>G80*I80</f>
        <v>12.734879999999999</v>
      </c>
      <c r="O80" s="56">
        <f>SUM(N79:N80)</f>
        <v>207.90431999999996</v>
      </c>
      <c r="P80" s="331" t="s">
        <v>13</v>
      </c>
      <c r="Q80" s="28"/>
      <c r="R80" s="28"/>
      <c r="S80" s="28"/>
    </row>
    <row r="81" spans="1:19" s="29" customFormat="1" x14ac:dyDescent="0.3">
      <c r="A81" s="102"/>
      <c r="B81" s="336"/>
      <c r="C81" s="341"/>
      <c r="D81" s="341"/>
      <c r="E81" s="341"/>
      <c r="F81" s="341"/>
      <c r="G81" s="17"/>
      <c r="H81" s="7"/>
      <c r="I81" s="339"/>
      <c r="J81" s="339"/>
      <c r="K81" s="339"/>
      <c r="L81" s="339"/>
      <c r="M81" s="339"/>
      <c r="N81" s="17"/>
      <c r="O81" s="17"/>
      <c r="P81" s="331"/>
      <c r="Q81" s="28"/>
      <c r="R81" s="28"/>
      <c r="S81" s="28"/>
    </row>
    <row r="82" spans="1:19" s="29" customFormat="1" ht="15" customHeight="1" x14ac:dyDescent="0.3">
      <c r="A82" s="100"/>
      <c r="B82" s="54"/>
      <c r="C82" s="54"/>
      <c r="D82" s="54"/>
      <c r="E82" s="54"/>
      <c r="F82" s="54"/>
      <c r="G82" s="59"/>
      <c r="H82" s="11"/>
      <c r="I82" s="11"/>
      <c r="J82" s="11"/>
      <c r="K82" s="50"/>
      <c r="L82" s="50"/>
      <c r="M82" s="50"/>
      <c r="N82" s="53"/>
      <c r="O82" s="53"/>
      <c r="P82" s="19"/>
      <c r="Q82" s="23"/>
      <c r="R82" s="23"/>
      <c r="S82" s="23"/>
    </row>
    <row r="83" spans="1:19" s="29" customFormat="1" ht="15" customHeight="1" x14ac:dyDescent="0.3">
      <c r="A83" s="100"/>
      <c r="B83" s="54"/>
      <c r="C83" s="54"/>
      <c r="D83" s="54"/>
      <c r="E83" s="54"/>
      <c r="F83" s="54"/>
      <c r="G83" s="59"/>
      <c r="H83" s="11"/>
      <c r="I83" s="11"/>
      <c r="J83" s="11"/>
      <c r="K83" s="50"/>
      <c r="L83" s="50"/>
      <c r="M83" s="50"/>
      <c r="N83" s="53"/>
      <c r="O83" s="53"/>
      <c r="P83" s="19"/>
      <c r="Q83" s="28"/>
      <c r="R83" s="28"/>
      <c r="S83" s="28"/>
    </row>
    <row r="84" spans="1:19" s="29" customFormat="1" ht="15" customHeight="1" x14ac:dyDescent="0.3">
      <c r="A84" s="100"/>
      <c r="B84" s="54"/>
      <c r="C84" s="54"/>
      <c r="D84" s="54"/>
      <c r="E84" s="54"/>
      <c r="F84" s="54"/>
      <c r="G84" s="59"/>
      <c r="H84" s="11"/>
      <c r="I84" s="11"/>
      <c r="J84" s="11"/>
      <c r="K84" s="50"/>
      <c r="L84" s="50"/>
      <c r="M84" s="50"/>
      <c r="N84" s="53"/>
      <c r="O84" s="53"/>
      <c r="P84" s="19"/>
      <c r="Q84" s="28"/>
      <c r="R84" s="28"/>
      <c r="S84" s="28"/>
    </row>
    <row r="85" spans="1:19" s="29" customFormat="1" ht="15" customHeight="1" x14ac:dyDescent="0.35">
      <c r="A85" s="94"/>
      <c r="B85" s="82" t="s">
        <v>14</v>
      </c>
      <c r="C85" s="82"/>
      <c r="D85" s="82"/>
      <c r="E85" s="82"/>
      <c r="F85" s="82"/>
      <c r="G85" s="17"/>
      <c r="H85" s="331"/>
      <c r="I85" s="331"/>
      <c r="J85" s="331"/>
      <c r="K85" s="341"/>
      <c r="L85" s="341"/>
      <c r="M85" s="341"/>
      <c r="N85" s="17"/>
      <c r="O85" s="17"/>
      <c r="P85" s="331"/>
      <c r="Q85" s="24"/>
      <c r="R85" s="24"/>
      <c r="S85" s="24"/>
    </row>
    <row r="86" spans="1:19" s="29" customFormat="1" ht="15" customHeight="1" x14ac:dyDescent="0.3">
      <c r="A86" s="330" t="s">
        <v>0</v>
      </c>
      <c r="B86" s="348" t="s">
        <v>57</v>
      </c>
      <c r="C86" s="348"/>
      <c r="D86" s="348"/>
      <c r="E86" s="348"/>
      <c r="F86" s="348"/>
      <c r="G86" s="348"/>
      <c r="H86" s="348"/>
      <c r="I86" s="3"/>
      <c r="J86" s="3"/>
      <c r="K86" s="341"/>
      <c r="L86" s="341"/>
      <c r="M86" s="341"/>
      <c r="N86" s="17"/>
      <c r="O86" s="17"/>
      <c r="P86" s="331"/>
      <c r="Q86" s="28"/>
      <c r="R86" s="28"/>
      <c r="S86" s="28"/>
    </row>
    <row r="87" spans="1:19" s="29" customFormat="1" ht="15" customHeight="1" x14ac:dyDescent="0.3">
      <c r="A87" s="330"/>
      <c r="B87" s="367" t="s">
        <v>205</v>
      </c>
      <c r="C87" s="367"/>
      <c r="D87" s="367"/>
      <c r="E87" s="367"/>
      <c r="F87" s="367"/>
      <c r="G87" s="17">
        <f>17.2*2+10.7*2+2.1*2</f>
        <v>60</v>
      </c>
      <c r="H87" s="7" t="s">
        <v>29</v>
      </c>
      <c r="I87" s="7"/>
      <c r="J87" s="7"/>
      <c r="K87" s="341"/>
      <c r="L87" s="341"/>
      <c r="M87" s="341"/>
      <c r="N87" s="17">
        <f>G87</f>
        <v>60</v>
      </c>
      <c r="O87" s="56">
        <f>SUM(N87:N88)</f>
        <v>60</v>
      </c>
      <c r="P87" s="7" t="s">
        <v>29</v>
      </c>
      <c r="Q87" s="28"/>
      <c r="R87" s="28"/>
      <c r="S87" s="28"/>
    </row>
    <row r="88" spans="1:19" s="29" customFormat="1" x14ac:dyDescent="0.3">
      <c r="A88" s="330"/>
      <c r="B88" s="367"/>
      <c r="C88" s="367"/>
      <c r="D88" s="367"/>
      <c r="E88" s="367"/>
      <c r="F88" s="367"/>
      <c r="G88" s="17"/>
      <c r="H88" s="7"/>
      <c r="I88" s="7"/>
      <c r="J88" s="7"/>
      <c r="K88" s="341"/>
      <c r="L88" s="341"/>
      <c r="M88" s="341"/>
      <c r="N88" s="17"/>
      <c r="O88" s="28"/>
      <c r="P88" s="7"/>
      <c r="Q88" s="28"/>
      <c r="R88" s="28"/>
      <c r="S88" s="28"/>
    </row>
    <row r="89" spans="1:19" s="29" customFormat="1" x14ac:dyDescent="0.3">
      <c r="A89" s="330"/>
      <c r="B89" s="341"/>
      <c r="C89" s="341"/>
      <c r="D89" s="341"/>
      <c r="E89" s="341"/>
      <c r="F89" s="341"/>
      <c r="G89" s="17"/>
      <c r="H89" s="7"/>
      <c r="I89" s="7"/>
      <c r="J89" s="7"/>
      <c r="K89" s="341"/>
      <c r="L89" s="341"/>
      <c r="M89" s="341"/>
      <c r="N89" s="17"/>
      <c r="O89" s="57"/>
      <c r="P89" s="7"/>
      <c r="Q89" s="28"/>
      <c r="R89" s="28"/>
      <c r="S89" s="28"/>
    </row>
    <row r="90" spans="1:19" s="29" customFormat="1" x14ac:dyDescent="0.3">
      <c r="A90" s="330" t="s">
        <v>12</v>
      </c>
      <c r="B90" s="4" t="s">
        <v>64</v>
      </c>
      <c r="C90" s="4"/>
      <c r="D90" s="4"/>
      <c r="E90" s="4"/>
      <c r="F90" s="4"/>
      <c r="G90" s="60"/>
      <c r="H90" s="3"/>
      <c r="I90" s="3"/>
      <c r="J90" s="3"/>
      <c r="K90" s="341"/>
      <c r="L90" s="341"/>
      <c r="M90" s="341"/>
      <c r="N90" s="17"/>
      <c r="O90" s="17"/>
      <c r="P90" s="331"/>
      <c r="Q90" s="28"/>
      <c r="R90" s="28"/>
      <c r="S90" s="28"/>
    </row>
    <row r="91" spans="1:19" s="29" customFormat="1" x14ac:dyDescent="0.3">
      <c r="A91" s="330"/>
      <c r="B91" s="367" t="s">
        <v>194</v>
      </c>
      <c r="C91" s="367"/>
      <c r="D91" s="367"/>
      <c r="E91" s="367"/>
      <c r="F91" s="367"/>
      <c r="G91" s="17">
        <f>17.2*2+10.1*2+2.1*2</f>
        <v>58.8</v>
      </c>
      <c r="H91" s="7" t="s">
        <v>29</v>
      </c>
      <c r="I91" s="7">
        <v>0.25</v>
      </c>
      <c r="J91" s="7" t="s">
        <v>68</v>
      </c>
      <c r="K91" s="341">
        <v>2</v>
      </c>
      <c r="L91" s="341"/>
      <c r="M91" s="341"/>
      <c r="N91" s="17">
        <f>G91*I91*K91</f>
        <v>29.4</v>
      </c>
      <c r="O91" s="57"/>
      <c r="P91" s="331"/>
      <c r="Q91" s="28"/>
      <c r="R91" s="28"/>
      <c r="S91" s="28"/>
    </row>
    <row r="92" spans="1:19" s="29" customFormat="1" x14ac:dyDescent="0.3">
      <c r="A92" s="330"/>
      <c r="B92" s="367" t="s">
        <v>206</v>
      </c>
      <c r="C92" s="367"/>
      <c r="D92" s="367"/>
      <c r="E92" s="367"/>
      <c r="F92" s="367"/>
      <c r="G92" s="17">
        <f>(2.1*3+1.2*4+0.9*7)*-1</f>
        <v>-17.400000000000002</v>
      </c>
      <c r="H92" s="7" t="s">
        <v>29</v>
      </c>
      <c r="I92" s="7">
        <v>0.25</v>
      </c>
      <c r="J92" s="7" t="s">
        <v>68</v>
      </c>
      <c r="K92" s="341">
        <v>2</v>
      </c>
      <c r="L92" s="341"/>
      <c r="M92" s="341"/>
      <c r="N92" s="17">
        <f>G92*I92*K92</f>
        <v>-8.7000000000000011</v>
      </c>
      <c r="O92" s="17"/>
      <c r="P92" s="331"/>
      <c r="Q92" s="28"/>
      <c r="R92" s="28"/>
      <c r="S92" s="28"/>
    </row>
    <row r="93" spans="1:19" s="29" customFormat="1" ht="15" customHeight="1" x14ac:dyDescent="0.3">
      <c r="A93" s="330"/>
      <c r="B93" s="333" t="s">
        <v>80</v>
      </c>
      <c r="C93" s="333"/>
      <c r="D93" s="333"/>
      <c r="E93" s="333"/>
      <c r="F93" s="333"/>
      <c r="G93" s="17"/>
      <c r="H93" s="7"/>
      <c r="I93" s="7"/>
      <c r="J93" s="7"/>
      <c r="K93" s="341"/>
      <c r="L93" s="341"/>
      <c r="M93" s="341"/>
      <c r="N93" s="17"/>
      <c r="O93" s="17"/>
      <c r="P93" s="331"/>
      <c r="Q93" s="28"/>
      <c r="R93" s="28"/>
      <c r="S93" s="28"/>
    </row>
    <row r="94" spans="1:19" s="29" customFormat="1" x14ac:dyDescent="0.3">
      <c r="A94" s="330"/>
      <c r="B94" s="367">
        <v>7.1</v>
      </c>
      <c r="C94" s="367"/>
      <c r="D94" s="367"/>
      <c r="E94" s="367"/>
      <c r="F94" s="367"/>
      <c r="G94" s="17">
        <v>7.1</v>
      </c>
      <c r="H94" s="7" t="s">
        <v>29</v>
      </c>
      <c r="I94" s="7">
        <v>0.25</v>
      </c>
      <c r="J94" s="7" t="s">
        <v>68</v>
      </c>
      <c r="K94" s="341">
        <v>2</v>
      </c>
      <c r="L94" s="341"/>
      <c r="M94" s="341"/>
      <c r="N94" s="17">
        <f>G94*I94*K94</f>
        <v>3.55</v>
      </c>
      <c r="O94" s="17"/>
      <c r="P94" s="331"/>
      <c r="Q94" s="28"/>
      <c r="R94" s="28"/>
      <c r="S94" s="28"/>
    </row>
    <row r="95" spans="1:19" s="29" customFormat="1" x14ac:dyDescent="0.3">
      <c r="A95" s="330"/>
      <c r="B95" s="367" t="s">
        <v>196</v>
      </c>
      <c r="C95" s="367"/>
      <c r="D95" s="367"/>
      <c r="E95" s="367"/>
      <c r="F95" s="367"/>
      <c r="G95" s="17">
        <v>0</v>
      </c>
      <c r="H95" s="7" t="s">
        <v>29</v>
      </c>
      <c r="I95" s="7">
        <v>0.25</v>
      </c>
      <c r="J95" s="7" t="s">
        <v>68</v>
      </c>
      <c r="K95" s="341">
        <v>2</v>
      </c>
      <c r="L95" s="341"/>
      <c r="M95" s="341"/>
      <c r="N95" s="17">
        <f>G95*I95*K95</f>
        <v>0</v>
      </c>
      <c r="O95" s="56">
        <f>SUM(N91:N95)</f>
        <v>24.249999999999996</v>
      </c>
      <c r="P95" s="331" t="s">
        <v>3</v>
      </c>
      <c r="Q95" s="28"/>
      <c r="R95" s="28"/>
      <c r="S95" s="28"/>
    </row>
    <row r="96" spans="1:19" s="29" customFormat="1" x14ac:dyDescent="0.3">
      <c r="A96" s="330"/>
      <c r="B96" s="333"/>
      <c r="C96" s="333"/>
      <c r="D96" s="333"/>
      <c r="E96" s="333"/>
      <c r="F96" s="333"/>
      <c r="G96" s="17"/>
      <c r="H96" s="7"/>
      <c r="I96" s="7"/>
      <c r="J96" s="7"/>
      <c r="K96" s="341"/>
      <c r="L96" s="341"/>
      <c r="M96" s="341"/>
      <c r="N96" s="17"/>
      <c r="O96" s="17"/>
      <c r="P96" s="331"/>
      <c r="Q96" s="28"/>
      <c r="R96" s="28"/>
      <c r="S96" s="28"/>
    </row>
    <row r="97" spans="1:19" s="29" customFormat="1" ht="15" customHeight="1" x14ac:dyDescent="0.3">
      <c r="A97" s="101" t="s">
        <v>4</v>
      </c>
      <c r="B97" s="348" t="s">
        <v>65</v>
      </c>
      <c r="C97" s="348"/>
      <c r="D97" s="348"/>
      <c r="E97" s="348"/>
      <c r="F97" s="348"/>
      <c r="G97" s="348"/>
      <c r="H97" s="348"/>
      <c r="I97" s="3"/>
      <c r="J97" s="3"/>
      <c r="K97" s="341"/>
      <c r="L97" s="341"/>
      <c r="M97" s="341"/>
      <c r="N97" s="17"/>
      <c r="O97" s="17"/>
      <c r="P97" s="331"/>
      <c r="Q97" s="28"/>
      <c r="R97" s="28"/>
      <c r="S97" s="28"/>
    </row>
    <row r="98" spans="1:19" s="29" customFormat="1" ht="15" customHeight="1" x14ac:dyDescent="0.3">
      <c r="A98" s="101"/>
      <c r="B98" s="341" t="s">
        <v>93</v>
      </c>
      <c r="C98" s="341">
        <v>2.1</v>
      </c>
      <c r="D98" s="341" t="s">
        <v>68</v>
      </c>
      <c r="E98" s="341">
        <v>3</v>
      </c>
      <c r="F98" s="341"/>
      <c r="G98" s="17">
        <f>C98*E98</f>
        <v>6.3000000000000007</v>
      </c>
      <c r="H98" s="7" t="s">
        <v>29</v>
      </c>
      <c r="I98" s="7">
        <v>0.25</v>
      </c>
      <c r="J98" s="7" t="s">
        <v>73</v>
      </c>
      <c r="K98" s="341">
        <v>0.4</v>
      </c>
      <c r="L98" s="341" t="s">
        <v>68</v>
      </c>
      <c r="M98" s="341">
        <v>2</v>
      </c>
      <c r="N98" s="17">
        <f>(I98+K98*M98)*G98</f>
        <v>6.6150000000000011</v>
      </c>
      <c r="O98" s="28"/>
      <c r="P98" s="28"/>
      <c r="Q98" s="28"/>
      <c r="R98" s="28"/>
      <c r="S98" s="28"/>
    </row>
    <row r="99" spans="1:19" s="23" customFormat="1" ht="15.6" x14ac:dyDescent="0.3">
      <c r="A99" s="101"/>
      <c r="B99" s="341" t="s">
        <v>94</v>
      </c>
      <c r="C99" s="341">
        <v>1.2</v>
      </c>
      <c r="D99" s="341" t="s">
        <v>68</v>
      </c>
      <c r="E99" s="341">
        <v>4</v>
      </c>
      <c r="F99" s="341"/>
      <c r="G99" s="17">
        <f>C99*E99</f>
        <v>4.8</v>
      </c>
      <c r="H99" s="7" t="s">
        <v>29</v>
      </c>
      <c r="I99" s="7">
        <v>0.25</v>
      </c>
      <c r="J99" s="7" t="s">
        <v>73</v>
      </c>
      <c r="K99" s="341">
        <v>0.4</v>
      </c>
      <c r="L99" s="341" t="s">
        <v>68</v>
      </c>
      <c r="M99" s="341">
        <v>2</v>
      </c>
      <c r="N99" s="17">
        <f>(I99+K99*M99)*G99</f>
        <v>5.04</v>
      </c>
      <c r="O99" s="28"/>
      <c r="P99" s="28"/>
      <c r="Q99" s="28"/>
      <c r="R99" s="28"/>
      <c r="S99" s="28"/>
    </row>
    <row r="100" spans="1:19" s="23" customFormat="1" ht="15.6" x14ac:dyDescent="0.3">
      <c r="A100" s="101"/>
      <c r="B100" s="341" t="s">
        <v>95</v>
      </c>
      <c r="C100" s="341">
        <v>0.9</v>
      </c>
      <c r="D100" s="341" t="s">
        <v>68</v>
      </c>
      <c r="E100" s="341">
        <v>7</v>
      </c>
      <c r="F100" s="341"/>
      <c r="G100" s="17">
        <f>C100*E100</f>
        <v>6.3</v>
      </c>
      <c r="H100" s="7" t="s">
        <v>29</v>
      </c>
      <c r="I100" s="7">
        <v>0.25</v>
      </c>
      <c r="J100" s="7" t="s">
        <v>73</v>
      </c>
      <c r="K100" s="341">
        <v>0.4</v>
      </c>
      <c r="L100" s="341" t="s">
        <v>68</v>
      </c>
      <c r="M100" s="341">
        <v>2</v>
      </c>
      <c r="N100" s="17">
        <f>(I100+K100*M100)*G100</f>
        <v>6.6150000000000002</v>
      </c>
      <c r="O100" s="28"/>
      <c r="P100" s="28"/>
      <c r="Q100" s="28"/>
      <c r="R100" s="28"/>
      <c r="S100" s="28"/>
    </row>
    <row r="101" spans="1:19" s="23" customFormat="1" ht="15.75" customHeight="1" x14ac:dyDescent="0.3">
      <c r="A101" s="101"/>
      <c r="B101" s="341" t="s">
        <v>96</v>
      </c>
      <c r="C101" s="341">
        <v>2.2999999999999998</v>
      </c>
      <c r="D101" s="341" t="s">
        <v>68</v>
      </c>
      <c r="E101" s="341">
        <v>1</v>
      </c>
      <c r="F101" s="341"/>
      <c r="G101" s="17">
        <f>C101*E101</f>
        <v>2.2999999999999998</v>
      </c>
      <c r="H101" s="7" t="s">
        <v>29</v>
      </c>
      <c r="I101" s="7">
        <v>0.3</v>
      </c>
      <c r="J101" s="7" t="s">
        <v>73</v>
      </c>
      <c r="K101" s="341">
        <v>0.4</v>
      </c>
      <c r="L101" s="341" t="s">
        <v>68</v>
      </c>
      <c r="M101" s="341">
        <v>2</v>
      </c>
      <c r="N101" s="17">
        <f>(I101+K101*M101)*G101</f>
        <v>2.5299999999999998</v>
      </c>
      <c r="O101" s="28"/>
      <c r="P101" s="28"/>
      <c r="Q101" s="28"/>
      <c r="R101" s="28"/>
      <c r="S101" s="28"/>
    </row>
    <row r="102" spans="1:19" s="24" customFormat="1" ht="18" x14ac:dyDescent="0.35">
      <c r="A102" s="101"/>
      <c r="B102" s="341" t="s">
        <v>97</v>
      </c>
      <c r="C102" s="341">
        <v>0</v>
      </c>
      <c r="D102" s="341" t="s">
        <v>68</v>
      </c>
      <c r="E102" s="341">
        <v>0</v>
      </c>
      <c r="F102" s="341"/>
      <c r="G102" s="17">
        <f>C102*E102</f>
        <v>0</v>
      </c>
      <c r="H102" s="7" t="s">
        <v>29</v>
      </c>
      <c r="I102" s="7">
        <v>0.3</v>
      </c>
      <c r="J102" s="7" t="s">
        <v>73</v>
      </c>
      <c r="K102" s="341">
        <v>0.4</v>
      </c>
      <c r="L102" s="341" t="s">
        <v>68</v>
      </c>
      <c r="M102" s="341">
        <v>2</v>
      </c>
      <c r="N102" s="17">
        <f>(I102+K102*M102)*G102</f>
        <v>0</v>
      </c>
      <c r="O102" s="56">
        <f>SUM(N98:N102)</f>
        <v>20.800000000000004</v>
      </c>
      <c r="P102" s="331" t="s">
        <v>3</v>
      </c>
      <c r="Q102" s="28"/>
      <c r="R102" s="28"/>
      <c r="S102" s="28"/>
    </row>
    <row r="103" spans="1:19" s="29" customFormat="1" x14ac:dyDescent="0.3">
      <c r="A103" s="101"/>
      <c r="B103" s="341"/>
      <c r="C103" s="341"/>
      <c r="D103" s="341"/>
      <c r="E103" s="341"/>
      <c r="F103" s="341"/>
      <c r="G103" s="17"/>
      <c r="H103" s="7"/>
      <c r="I103" s="7"/>
      <c r="J103" s="7"/>
      <c r="K103" s="341"/>
      <c r="L103" s="341"/>
      <c r="M103" s="341"/>
      <c r="N103" s="17"/>
      <c r="O103" s="57"/>
      <c r="P103" s="331"/>
      <c r="Q103" s="28"/>
      <c r="R103" s="28"/>
      <c r="S103" s="28"/>
    </row>
    <row r="104" spans="1:19" s="29" customFormat="1" ht="15" customHeight="1" x14ac:dyDescent="0.3">
      <c r="A104" s="101" t="s">
        <v>5</v>
      </c>
      <c r="B104" s="348" t="s">
        <v>84</v>
      </c>
      <c r="C104" s="348"/>
      <c r="D104" s="348"/>
      <c r="E104" s="348"/>
      <c r="F104" s="348"/>
      <c r="G104" s="348"/>
      <c r="H104" s="348"/>
      <c r="I104" s="3"/>
      <c r="J104" s="3"/>
      <c r="K104" s="341"/>
      <c r="L104" s="341"/>
      <c r="M104" s="341"/>
      <c r="N104" s="17"/>
      <c r="O104" s="17"/>
      <c r="P104" s="331"/>
      <c r="Q104" s="28"/>
      <c r="R104" s="28"/>
      <c r="S104" s="28"/>
    </row>
    <row r="105" spans="1:19" s="29" customFormat="1" x14ac:dyDescent="0.3">
      <c r="A105" s="101"/>
      <c r="B105" s="367">
        <v>1</v>
      </c>
      <c r="C105" s="367"/>
      <c r="D105" s="367"/>
      <c r="E105" s="367"/>
      <c r="F105" s="367"/>
      <c r="G105" s="17">
        <f>B105</f>
        <v>1</v>
      </c>
      <c r="H105" s="7" t="s">
        <v>10</v>
      </c>
      <c r="I105" s="369"/>
      <c r="J105" s="369"/>
      <c r="K105" s="369"/>
      <c r="L105" s="369"/>
      <c r="M105" s="369"/>
      <c r="N105" s="17">
        <f>G105</f>
        <v>1</v>
      </c>
      <c r="O105" s="56">
        <f>SUM(N105)</f>
        <v>1</v>
      </c>
      <c r="P105" s="331" t="s">
        <v>10</v>
      </c>
      <c r="Q105" s="28"/>
      <c r="R105" s="28"/>
      <c r="S105" s="28"/>
    </row>
    <row r="106" spans="1:19" s="29" customFormat="1" ht="15" customHeight="1" x14ac:dyDescent="0.3">
      <c r="A106" s="101"/>
      <c r="B106" s="341"/>
      <c r="C106" s="341"/>
      <c r="D106" s="341"/>
      <c r="E106" s="341"/>
      <c r="F106" s="341"/>
      <c r="G106" s="17"/>
      <c r="H106" s="7"/>
      <c r="I106" s="7"/>
      <c r="J106" s="7"/>
      <c r="K106" s="341"/>
      <c r="L106" s="341"/>
      <c r="M106" s="341"/>
      <c r="N106" s="17"/>
      <c r="O106" s="17"/>
      <c r="P106" s="331"/>
      <c r="Q106" s="28"/>
      <c r="R106" s="28"/>
      <c r="S106" s="28"/>
    </row>
    <row r="107" spans="1:19" s="29" customFormat="1" x14ac:dyDescent="0.3">
      <c r="A107" s="101"/>
      <c r="B107" s="341"/>
      <c r="C107" s="341"/>
      <c r="D107" s="341"/>
      <c r="E107" s="341"/>
      <c r="F107" s="341"/>
      <c r="G107" s="17"/>
      <c r="H107" s="7"/>
      <c r="I107" s="7"/>
      <c r="J107" s="7"/>
      <c r="K107" s="341"/>
      <c r="L107" s="341"/>
      <c r="M107" s="341"/>
      <c r="N107" s="17"/>
      <c r="O107" s="17"/>
      <c r="P107" s="331"/>
      <c r="Q107" s="28"/>
      <c r="R107" s="28"/>
      <c r="S107" s="28"/>
    </row>
    <row r="108" spans="1:19" s="29" customFormat="1" ht="15.6" x14ac:dyDescent="0.3">
      <c r="A108" s="100"/>
      <c r="B108" s="54"/>
      <c r="C108" s="54"/>
      <c r="D108" s="54"/>
      <c r="E108" s="54"/>
      <c r="F108" s="54"/>
      <c r="G108" s="59"/>
      <c r="H108" s="11"/>
      <c r="I108" s="11"/>
      <c r="J108" s="11"/>
      <c r="K108" s="50"/>
      <c r="L108" s="50"/>
      <c r="M108" s="50"/>
      <c r="N108" s="53"/>
      <c r="O108" s="64"/>
      <c r="P108" s="19"/>
      <c r="Q108" s="23"/>
      <c r="R108" s="23"/>
      <c r="S108" s="23"/>
    </row>
    <row r="109" spans="1:19" s="29" customFormat="1" x14ac:dyDescent="0.3">
      <c r="A109" s="100"/>
      <c r="B109" s="54"/>
      <c r="C109" s="54"/>
      <c r="D109" s="54"/>
      <c r="E109" s="54"/>
      <c r="F109" s="54"/>
      <c r="G109" s="59"/>
      <c r="H109" s="11"/>
      <c r="I109" s="11"/>
      <c r="J109" s="11"/>
      <c r="K109" s="50"/>
      <c r="L109" s="50"/>
      <c r="M109" s="50"/>
      <c r="N109" s="53"/>
      <c r="O109" s="53"/>
      <c r="P109" s="19"/>
      <c r="Q109" s="28"/>
      <c r="R109" s="28"/>
      <c r="S109" s="28"/>
    </row>
    <row r="110" spans="1:19" s="29" customFormat="1" ht="15" customHeight="1" x14ac:dyDescent="0.3">
      <c r="A110" s="330"/>
      <c r="B110" s="341"/>
      <c r="C110" s="341"/>
      <c r="D110" s="341"/>
      <c r="E110" s="341"/>
      <c r="F110" s="341"/>
      <c r="G110" s="48"/>
      <c r="H110" s="331"/>
      <c r="I110" s="331"/>
      <c r="J110" s="331"/>
      <c r="K110" s="49"/>
      <c r="L110" s="49"/>
      <c r="M110" s="49"/>
      <c r="N110" s="17"/>
      <c r="O110" s="17"/>
      <c r="P110" s="331"/>
      <c r="Q110" s="28"/>
      <c r="R110" s="28"/>
      <c r="S110" s="28"/>
    </row>
    <row r="111" spans="1:19" s="29" customFormat="1" ht="18" x14ac:dyDescent="0.35">
      <c r="A111" s="94"/>
      <c r="B111" s="82" t="s">
        <v>15</v>
      </c>
      <c r="C111" s="82"/>
      <c r="D111" s="82"/>
      <c r="E111" s="82"/>
      <c r="F111" s="82"/>
      <c r="G111" s="48"/>
      <c r="H111" s="7"/>
      <c r="I111" s="7"/>
      <c r="J111" s="7"/>
      <c r="K111" s="49"/>
      <c r="L111" s="49"/>
      <c r="M111" s="49"/>
      <c r="N111" s="17"/>
      <c r="O111" s="17"/>
      <c r="P111" s="331"/>
      <c r="Q111" s="24"/>
      <c r="R111" s="24"/>
      <c r="S111" s="24"/>
    </row>
    <row r="112" spans="1:19" s="29" customFormat="1" ht="15" customHeight="1" x14ac:dyDescent="0.3">
      <c r="A112" s="330" t="s">
        <v>0</v>
      </c>
      <c r="B112" s="349" t="s">
        <v>91</v>
      </c>
      <c r="C112" s="349"/>
      <c r="D112" s="349"/>
      <c r="E112" s="349"/>
      <c r="F112" s="349"/>
      <c r="G112" s="349"/>
      <c r="H112" s="349"/>
      <c r="I112" s="10"/>
      <c r="J112" s="10"/>
      <c r="K112" s="341"/>
      <c r="L112" s="341"/>
      <c r="M112" s="341"/>
      <c r="N112" s="17"/>
      <c r="O112" s="17"/>
      <c r="P112" s="331"/>
      <c r="Q112" s="28"/>
      <c r="R112" s="28"/>
      <c r="S112" s="28"/>
    </row>
    <row r="113" spans="1:19" s="29" customFormat="1" x14ac:dyDescent="0.3">
      <c r="A113" s="330"/>
      <c r="B113" s="367" t="s">
        <v>92</v>
      </c>
      <c r="C113" s="367"/>
      <c r="D113" s="367"/>
      <c r="E113" s="367"/>
      <c r="F113" s="367"/>
      <c r="G113" s="10"/>
      <c r="H113" s="10"/>
      <c r="I113" s="10"/>
      <c r="J113" s="10"/>
      <c r="K113" s="341"/>
      <c r="L113" s="341"/>
      <c r="M113" s="341"/>
      <c r="N113" s="17"/>
      <c r="O113" s="17"/>
      <c r="P113" s="331"/>
      <c r="Q113" s="28"/>
      <c r="R113" s="28"/>
      <c r="S113" s="28"/>
    </row>
    <row r="114" spans="1:19" s="29" customFormat="1" x14ac:dyDescent="0.3">
      <c r="A114" s="330"/>
      <c r="B114" s="367" t="s">
        <v>194</v>
      </c>
      <c r="C114" s="367"/>
      <c r="D114" s="367"/>
      <c r="E114" s="367"/>
      <c r="F114" s="367"/>
      <c r="G114" s="17">
        <f>17.2*2+10.1*2+2.1*2</f>
        <v>58.8</v>
      </c>
      <c r="H114" s="7" t="s">
        <v>29</v>
      </c>
      <c r="I114" s="7">
        <v>0.25</v>
      </c>
      <c r="J114" s="7" t="s">
        <v>68</v>
      </c>
      <c r="K114" s="341">
        <v>0.23</v>
      </c>
      <c r="L114" s="341"/>
      <c r="M114" s="341"/>
      <c r="N114" s="17">
        <f>G114*I114*K114</f>
        <v>3.3809999999999998</v>
      </c>
      <c r="O114" s="57"/>
      <c r="P114" s="331"/>
      <c r="Q114" s="28"/>
      <c r="R114" s="28"/>
      <c r="S114" s="28"/>
    </row>
    <row r="115" spans="1:19" s="29" customFormat="1" ht="15" customHeight="1" x14ac:dyDescent="0.3">
      <c r="A115" s="330"/>
      <c r="B115" s="367">
        <v>7.1</v>
      </c>
      <c r="C115" s="367"/>
      <c r="D115" s="367"/>
      <c r="E115" s="367"/>
      <c r="F115" s="367"/>
      <c r="G115" s="17">
        <v>7.1</v>
      </c>
      <c r="H115" s="7" t="s">
        <v>29</v>
      </c>
      <c r="I115" s="7">
        <v>0.25</v>
      </c>
      <c r="J115" s="7" t="s">
        <v>68</v>
      </c>
      <c r="K115" s="341">
        <v>0.23</v>
      </c>
      <c r="L115" s="341"/>
      <c r="M115" s="341"/>
      <c r="N115" s="17">
        <f>G115*I115*K115</f>
        <v>0.40825</v>
      </c>
      <c r="O115" s="56">
        <f>SUM(N114:N115)</f>
        <v>3.78925</v>
      </c>
      <c r="P115" s="331" t="s">
        <v>9</v>
      </c>
      <c r="Q115" s="28"/>
      <c r="R115" s="28"/>
      <c r="S115" s="28"/>
    </row>
    <row r="116" spans="1:19" s="29" customFormat="1" ht="15" customHeight="1" x14ac:dyDescent="0.3">
      <c r="A116" s="330"/>
      <c r="B116" s="333" t="s">
        <v>74</v>
      </c>
      <c r="C116" s="333"/>
      <c r="D116" s="333"/>
      <c r="E116" s="333"/>
      <c r="F116" s="333"/>
      <c r="G116" s="93">
        <f>SUM(G114:G115)</f>
        <v>65.899999999999991</v>
      </c>
      <c r="H116" s="7" t="s">
        <v>29</v>
      </c>
      <c r="I116" s="7"/>
      <c r="J116" s="7"/>
      <c r="K116" s="341"/>
      <c r="L116" s="341"/>
      <c r="M116" s="341"/>
      <c r="N116" s="17"/>
      <c r="O116" s="57"/>
      <c r="P116" s="331"/>
      <c r="Q116" s="28"/>
      <c r="R116" s="28"/>
      <c r="S116" s="28"/>
    </row>
    <row r="117" spans="1:19" s="29" customFormat="1" ht="15.75" customHeight="1" x14ac:dyDescent="0.3">
      <c r="A117" s="330"/>
      <c r="B117" s="341"/>
      <c r="C117" s="341"/>
      <c r="D117" s="341"/>
      <c r="E117" s="341"/>
      <c r="F117" s="341"/>
      <c r="G117" s="17"/>
      <c r="H117" s="7"/>
      <c r="I117" s="7"/>
      <c r="J117" s="7"/>
      <c r="K117" s="341"/>
      <c r="L117" s="341"/>
      <c r="M117" s="341"/>
      <c r="N117" s="17"/>
      <c r="O117" s="57"/>
      <c r="P117" s="331"/>
      <c r="Q117" s="28"/>
      <c r="R117" s="28"/>
      <c r="S117" s="28"/>
    </row>
    <row r="118" spans="1:19" s="29" customFormat="1" ht="15.75" customHeight="1" x14ac:dyDescent="0.3">
      <c r="A118" s="330" t="s">
        <v>12</v>
      </c>
      <c r="B118" s="349" t="s">
        <v>46</v>
      </c>
      <c r="C118" s="349"/>
      <c r="D118" s="349"/>
      <c r="E118" s="349"/>
      <c r="F118" s="349"/>
      <c r="G118" s="349"/>
      <c r="H118" s="349"/>
      <c r="I118" s="10"/>
      <c r="J118" s="10"/>
      <c r="K118" s="341"/>
      <c r="L118" s="341"/>
      <c r="M118" s="341"/>
      <c r="N118" s="17"/>
      <c r="O118" s="17"/>
      <c r="P118" s="331"/>
      <c r="Q118" s="28"/>
      <c r="R118" s="28"/>
      <c r="S118" s="28"/>
    </row>
    <row r="119" spans="1:19" s="29" customFormat="1" ht="15.75" customHeight="1" x14ac:dyDescent="0.3">
      <c r="A119" s="330"/>
      <c r="B119" s="333" t="s">
        <v>179</v>
      </c>
      <c r="C119" s="247"/>
      <c r="D119" s="333"/>
      <c r="E119" s="333"/>
      <c r="F119" s="333"/>
      <c r="G119" s="17"/>
      <c r="H119" s="7"/>
      <c r="I119" s="7"/>
      <c r="J119" s="7"/>
      <c r="K119" s="341"/>
      <c r="L119" s="341"/>
      <c r="M119" s="341"/>
      <c r="N119" s="17"/>
      <c r="O119" s="28"/>
      <c r="P119" s="28"/>
      <c r="Q119" s="28"/>
      <c r="R119" s="28"/>
      <c r="S119" s="28"/>
    </row>
    <row r="120" spans="1:19" s="29" customFormat="1" ht="15.75" customHeight="1" x14ac:dyDescent="0.3">
      <c r="A120" s="330"/>
      <c r="B120" s="333">
        <v>0.46</v>
      </c>
      <c r="C120" s="247" t="s">
        <v>68</v>
      </c>
      <c r="D120" s="333">
        <v>5</v>
      </c>
      <c r="E120" s="333"/>
      <c r="F120" s="333"/>
      <c r="G120" s="17">
        <f>B120*D120</f>
        <v>2.3000000000000003</v>
      </c>
      <c r="H120" s="7" t="s">
        <v>29</v>
      </c>
      <c r="I120" s="7">
        <v>0.3</v>
      </c>
      <c r="J120" s="7" t="s">
        <v>68</v>
      </c>
      <c r="K120" s="341">
        <v>0.3</v>
      </c>
      <c r="L120" s="341"/>
      <c r="M120" s="341"/>
      <c r="N120" s="17">
        <f>G120*I120*K120</f>
        <v>0.20700000000000002</v>
      </c>
      <c r="O120" s="28"/>
      <c r="P120" s="331"/>
      <c r="Q120" s="28"/>
      <c r="R120" s="28"/>
      <c r="S120" s="28"/>
    </row>
    <row r="121" spans="1:19" s="29" customFormat="1" ht="15.75" customHeight="1" x14ac:dyDescent="0.3">
      <c r="A121" s="330"/>
      <c r="B121" s="333" t="s">
        <v>180</v>
      </c>
      <c r="C121" s="247"/>
      <c r="D121" s="333"/>
      <c r="E121" s="333"/>
      <c r="F121" s="333"/>
      <c r="G121" s="17"/>
      <c r="H121" s="7"/>
      <c r="I121" s="7"/>
      <c r="J121" s="7"/>
      <c r="K121" s="341"/>
      <c r="L121" s="341"/>
      <c r="M121" s="341"/>
      <c r="N121" s="17"/>
      <c r="O121" s="28"/>
      <c r="P121" s="331"/>
      <c r="Q121" s="28"/>
      <c r="R121" s="28"/>
      <c r="S121" s="28"/>
    </row>
    <row r="122" spans="1:19" s="29" customFormat="1" ht="15.75" customHeight="1" x14ac:dyDescent="0.3">
      <c r="A122" s="330"/>
      <c r="B122" s="333">
        <v>0.23</v>
      </c>
      <c r="C122" s="247" t="s">
        <v>68</v>
      </c>
      <c r="D122" s="333">
        <v>1</v>
      </c>
      <c r="E122" s="333"/>
      <c r="F122" s="333"/>
      <c r="G122" s="17">
        <f>B122*D122</f>
        <v>0.23</v>
      </c>
      <c r="H122" s="7" t="s">
        <v>29</v>
      </c>
      <c r="I122" s="7">
        <v>0.3</v>
      </c>
      <c r="J122" s="7" t="s">
        <v>68</v>
      </c>
      <c r="K122" s="341">
        <v>0.3</v>
      </c>
      <c r="L122" s="341"/>
      <c r="M122" s="341"/>
      <c r="N122" s="17">
        <f>G122*I122*K122</f>
        <v>2.07E-2</v>
      </c>
      <c r="O122" s="56">
        <f>SUM(N119:N122)</f>
        <v>0.22770000000000001</v>
      </c>
      <c r="P122" s="331" t="s">
        <v>9</v>
      </c>
      <c r="Q122" s="28"/>
      <c r="R122" s="28"/>
      <c r="S122" s="28"/>
    </row>
    <row r="123" spans="1:19" s="29" customFormat="1" ht="15.75" customHeight="1" x14ac:dyDescent="0.3">
      <c r="A123" s="330"/>
      <c r="B123" s="333" t="s">
        <v>74</v>
      </c>
      <c r="C123" s="333"/>
      <c r="D123" s="333"/>
      <c r="E123" s="333"/>
      <c r="F123" s="333"/>
      <c r="G123" s="93">
        <f>SUM(G119:G122)</f>
        <v>2.5300000000000002</v>
      </c>
      <c r="H123" s="7" t="s">
        <v>29</v>
      </c>
      <c r="I123" s="7"/>
      <c r="J123" s="7"/>
      <c r="K123" s="341"/>
      <c r="L123" s="341"/>
      <c r="M123" s="341"/>
      <c r="N123" s="17"/>
      <c r="O123" s="28"/>
      <c r="P123" s="28"/>
      <c r="Q123" s="28"/>
      <c r="R123" s="28"/>
      <c r="S123" s="28"/>
    </row>
    <row r="124" spans="1:19" s="29" customFormat="1" ht="15.75" customHeight="1" x14ac:dyDescent="0.3">
      <c r="A124" s="330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</row>
    <row r="125" spans="1:19" s="29" customFormat="1" ht="15.75" customHeight="1" x14ac:dyDescent="0.3">
      <c r="A125" s="330" t="s">
        <v>4</v>
      </c>
      <c r="B125" s="349" t="s">
        <v>16</v>
      </c>
      <c r="C125" s="349"/>
      <c r="D125" s="349"/>
      <c r="E125" s="349"/>
      <c r="F125" s="349"/>
      <c r="G125" s="349"/>
      <c r="H125" s="349"/>
      <c r="I125" s="10"/>
      <c r="J125" s="10"/>
      <c r="K125" s="341"/>
      <c r="L125" s="341"/>
      <c r="M125" s="341"/>
      <c r="N125" s="17"/>
      <c r="O125" s="17"/>
      <c r="P125" s="331"/>
      <c r="Q125" s="28"/>
      <c r="R125" s="28"/>
      <c r="S125" s="28"/>
    </row>
    <row r="126" spans="1:19" s="29" customFormat="1" ht="15.75" customHeight="1" x14ac:dyDescent="0.3">
      <c r="A126" s="330"/>
      <c r="B126" s="367" t="s">
        <v>194</v>
      </c>
      <c r="C126" s="367"/>
      <c r="D126" s="367"/>
      <c r="E126" s="367"/>
      <c r="F126" s="367"/>
      <c r="G126" s="17">
        <f>17.2*2+10.1*2+2.1*2</f>
        <v>58.8</v>
      </c>
      <c r="H126" s="7" t="s">
        <v>29</v>
      </c>
      <c r="I126" s="7">
        <v>0.25</v>
      </c>
      <c r="J126" s="7" t="s">
        <v>68</v>
      </c>
      <c r="K126" s="341">
        <v>0.25</v>
      </c>
      <c r="L126" s="341"/>
      <c r="M126" s="341"/>
      <c r="N126" s="17">
        <f>G126*I126*K126</f>
        <v>3.6749999999999998</v>
      </c>
      <c r="O126" s="57"/>
      <c r="P126" s="331"/>
      <c r="Q126" s="28"/>
      <c r="R126" s="28"/>
      <c r="S126" s="28"/>
    </row>
    <row r="127" spans="1:19" s="29" customFormat="1" ht="15.75" customHeight="1" x14ac:dyDescent="0.3">
      <c r="A127" s="330"/>
      <c r="B127" s="367" t="s">
        <v>206</v>
      </c>
      <c r="C127" s="367"/>
      <c r="D127" s="367"/>
      <c r="E127" s="367"/>
      <c r="F127" s="367"/>
      <c r="G127" s="17">
        <f>(2.1*3+1.2*4+0.9*7)*-1</f>
        <v>-17.400000000000002</v>
      </c>
      <c r="H127" s="7" t="s">
        <v>29</v>
      </c>
      <c r="I127" s="7">
        <v>0.25</v>
      </c>
      <c r="J127" s="7" t="s">
        <v>68</v>
      </c>
      <c r="K127" s="341">
        <v>0.25</v>
      </c>
      <c r="L127" s="341"/>
      <c r="M127" s="341"/>
      <c r="N127" s="17">
        <f>G127*I127*K127</f>
        <v>-1.0875000000000001</v>
      </c>
      <c r="O127" s="17"/>
      <c r="P127" s="331"/>
      <c r="Q127" s="28"/>
      <c r="R127" s="28"/>
      <c r="S127" s="28"/>
    </row>
    <row r="128" spans="1:19" s="29" customFormat="1" ht="15" customHeight="1" x14ac:dyDescent="0.3">
      <c r="A128" s="330"/>
      <c r="B128" s="333" t="s">
        <v>80</v>
      </c>
      <c r="C128" s="333"/>
      <c r="D128" s="333"/>
      <c r="E128" s="333"/>
      <c r="F128" s="333"/>
      <c r="G128" s="17"/>
      <c r="H128" s="7"/>
      <c r="I128" s="7"/>
      <c r="J128" s="7"/>
      <c r="K128" s="341"/>
      <c r="L128" s="341"/>
      <c r="M128" s="341"/>
      <c r="N128" s="17"/>
      <c r="O128" s="17"/>
      <c r="P128" s="331"/>
      <c r="Q128" s="28"/>
      <c r="R128" s="28"/>
      <c r="S128" s="28"/>
    </row>
    <row r="129" spans="1:19" s="29" customFormat="1" x14ac:dyDescent="0.3">
      <c r="A129" s="330"/>
      <c r="B129" s="367">
        <v>7.1</v>
      </c>
      <c r="C129" s="367"/>
      <c r="D129" s="367"/>
      <c r="E129" s="367"/>
      <c r="F129" s="367"/>
      <c r="G129" s="17">
        <v>7.1</v>
      </c>
      <c r="H129" s="7" t="s">
        <v>29</v>
      </c>
      <c r="I129" s="7">
        <v>0.3</v>
      </c>
      <c r="J129" s="7" t="s">
        <v>68</v>
      </c>
      <c r="K129" s="341">
        <v>0.25</v>
      </c>
      <c r="L129" s="341"/>
      <c r="M129" s="341"/>
      <c r="N129" s="17">
        <f>G129*I129*K129</f>
        <v>0.53249999999999997</v>
      </c>
      <c r="O129" s="17"/>
      <c r="P129" s="331"/>
      <c r="Q129" s="28"/>
      <c r="R129" s="28"/>
      <c r="S129" s="28"/>
    </row>
    <row r="130" spans="1:19" s="29" customFormat="1" x14ac:dyDescent="0.3">
      <c r="A130" s="330"/>
      <c r="B130" s="367" t="s">
        <v>196</v>
      </c>
      <c r="C130" s="367"/>
      <c r="D130" s="367"/>
      <c r="E130" s="367"/>
      <c r="F130" s="367"/>
      <c r="G130" s="17">
        <v>0</v>
      </c>
      <c r="H130" s="7" t="s">
        <v>29</v>
      </c>
      <c r="I130" s="7">
        <v>0.3</v>
      </c>
      <c r="J130" s="7" t="s">
        <v>68</v>
      </c>
      <c r="K130" s="341">
        <v>0.253</v>
      </c>
      <c r="L130" s="341"/>
      <c r="M130" s="341"/>
      <c r="N130" s="17">
        <f>G130*I130*K130</f>
        <v>0</v>
      </c>
      <c r="O130" s="56">
        <f>SUM(N126:N130)</f>
        <v>3.1199999999999992</v>
      </c>
      <c r="P130" s="331" t="s">
        <v>9</v>
      </c>
      <c r="Q130" s="28"/>
      <c r="R130" s="28"/>
      <c r="S130" s="28"/>
    </row>
    <row r="131" spans="1:19" s="29" customFormat="1" x14ac:dyDescent="0.3">
      <c r="A131" s="330"/>
      <c r="B131" s="367" t="s">
        <v>74</v>
      </c>
      <c r="C131" s="367"/>
      <c r="D131" s="367"/>
      <c r="E131" s="367"/>
      <c r="F131" s="367"/>
      <c r="G131" s="93">
        <f>SUM(G126:G130)</f>
        <v>48.499999999999993</v>
      </c>
      <c r="H131" s="7" t="s">
        <v>29</v>
      </c>
      <c r="I131" s="7"/>
      <c r="J131" s="7"/>
      <c r="K131" s="341"/>
      <c r="L131" s="341"/>
      <c r="M131" s="341"/>
      <c r="N131" s="17"/>
      <c r="O131" s="17"/>
      <c r="P131" s="331"/>
      <c r="Q131" s="28"/>
      <c r="R131" s="28"/>
      <c r="S131" s="28"/>
    </row>
    <row r="132" spans="1:19" s="29" customFormat="1" x14ac:dyDescent="0.3">
      <c r="A132" s="330"/>
      <c r="B132" s="377"/>
      <c r="C132" s="377"/>
      <c r="D132" s="377"/>
      <c r="E132" s="377"/>
      <c r="F132" s="377"/>
      <c r="G132" s="17"/>
      <c r="H132" s="7"/>
      <c r="I132" s="7"/>
      <c r="J132" s="7"/>
      <c r="K132" s="341"/>
      <c r="L132" s="341"/>
      <c r="M132" s="341"/>
      <c r="N132" s="17"/>
      <c r="O132" s="17"/>
      <c r="P132" s="331"/>
      <c r="Q132" s="28"/>
      <c r="R132" s="28"/>
      <c r="S132" s="28"/>
    </row>
    <row r="133" spans="1:19" s="29" customFormat="1" ht="15" customHeight="1" x14ac:dyDescent="0.3">
      <c r="A133" s="330" t="s">
        <v>5</v>
      </c>
      <c r="B133" s="349" t="s">
        <v>47</v>
      </c>
      <c r="C133" s="349"/>
      <c r="D133" s="349"/>
      <c r="E133" s="349"/>
      <c r="F133" s="349"/>
      <c r="G133" s="349"/>
      <c r="H133" s="349"/>
      <c r="I133" s="10"/>
      <c r="J133" s="10"/>
      <c r="K133" s="341"/>
      <c r="L133" s="341"/>
      <c r="M133" s="341"/>
      <c r="N133" s="17"/>
      <c r="O133" s="17"/>
      <c r="P133" s="331"/>
      <c r="Q133" s="28"/>
      <c r="R133" s="28"/>
      <c r="S133" s="28"/>
    </row>
    <row r="134" spans="1:19" s="29" customFormat="1" ht="15" customHeight="1" x14ac:dyDescent="0.3">
      <c r="A134" s="330"/>
      <c r="B134" s="341" t="s">
        <v>93</v>
      </c>
      <c r="C134" s="341">
        <v>2.1</v>
      </c>
      <c r="D134" s="341" t="s">
        <v>68</v>
      </c>
      <c r="E134" s="341">
        <v>3</v>
      </c>
      <c r="F134" s="341"/>
      <c r="G134" s="17">
        <f>C134*E134</f>
        <v>6.3000000000000007</v>
      </c>
      <c r="H134" s="7" t="s">
        <v>29</v>
      </c>
      <c r="I134" s="7">
        <v>0.25</v>
      </c>
      <c r="J134" s="7" t="s">
        <v>68</v>
      </c>
      <c r="K134" s="341">
        <v>0.4</v>
      </c>
      <c r="L134" s="341"/>
      <c r="M134" s="341"/>
      <c r="N134" s="17">
        <f>G134*I134*K134</f>
        <v>0.63000000000000012</v>
      </c>
      <c r="O134" s="17"/>
      <c r="P134" s="331"/>
      <c r="Q134" s="28"/>
      <c r="R134" s="28"/>
      <c r="S134" s="28"/>
    </row>
    <row r="135" spans="1:19" s="29" customFormat="1" ht="15" customHeight="1" x14ac:dyDescent="0.3">
      <c r="A135" s="330"/>
      <c r="B135" s="341" t="s">
        <v>94</v>
      </c>
      <c r="C135" s="341">
        <v>1.2</v>
      </c>
      <c r="D135" s="341" t="s">
        <v>68</v>
      </c>
      <c r="E135" s="341">
        <v>4</v>
      </c>
      <c r="F135" s="341"/>
      <c r="G135" s="17">
        <f>C135*E135</f>
        <v>4.8</v>
      </c>
      <c r="H135" s="7" t="s">
        <v>29</v>
      </c>
      <c r="I135" s="7">
        <v>0.25</v>
      </c>
      <c r="J135" s="7" t="s">
        <v>68</v>
      </c>
      <c r="K135" s="341">
        <v>0.4</v>
      </c>
      <c r="L135" s="341"/>
      <c r="M135" s="341"/>
      <c r="N135" s="17">
        <f>G135*I135*K135</f>
        <v>0.48</v>
      </c>
      <c r="O135" s="17"/>
      <c r="P135" s="331"/>
      <c r="Q135" s="28"/>
      <c r="R135" s="28"/>
      <c r="S135" s="28"/>
    </row>
    <row r="136" spans="1:19" s="29" customFormat="1" ht="15" customHeight="1" x14ac:dyDescent="0.3">
      <c r="A136" s="330"/>
      <c r="B136" s="341" t="s">
        <v>95</v>
      </c>
      <c r="C136" s="341">
        <v>0.9</v>
      </c>
      <c r="D136" s="341" t="s">
        <v>68</v>
      </c>
      <c r="E136" s="341">
        <v>7</v>
      </c>
      <c r="F136" s="341"/>
      <c r="G136" s="17">
        <f>C136*E136</f>
        <v>6.3</v>
      </c>
      <c r="H136" s="7" t="s">
        <v>29</v>
      </c>
      <c r="I136" s="7">
        <v>0.25</v>
      </c>
      <c r="J136" s="7" t="s">
        <v>68</v>
      </c>
      <c r="K136" s="341">
        <v>0.4</v>
      </c>
      <c r="L136" s="341"/>
      <c r="M136" s="341"/>
      <c r="N136" s="17">
        <f>G136*I136*K136</f>
        <v>0.63</v>
      </c>
      <c r="O136" s="28"/>
      <c r="P136" s="28"/>
      <c r="Q136" s="28"/>
      <c r="R136" s="28"/>
      <c r="S136" s="28"/>
    </row>
    <row r="137" spans="1:19" s="29" customFormat="1" ht="15" customHeight="1" x14ac:dyDescent="0.3">
      <c r="A137" s="330"/>
      <c r="B137" s="341" t="s">
        <v>96</v>
      </c>
      <c r="C137" s="341">
        <v>2.2999999999999998</v>
      </c>
      <c r="D137" s="341" t="s">
        <v>68</v>
      </c>
      <c r="E137" s="341">
        <v>1</v>
      </c>
      <c r="F137" s="341"/>
      <c r="G137" s="17">
        <f>C137*E137</f>
        <v>2.2999999999999998</v>
      </c>
      <c r="H137" s="7" t="s">
        <v>29</v>
      </c>
      <c r="I137" s="7">
        <v>0.3</v>
      </c>
      <c r="J137" s="7" t="s">
        <v>68</v>
      </c>
      <c r="K137" s="341">
        <v>0.4</v>
      </c>
      <c r="L137" s="341"/>
      <c r="M137" s="341"/>
      <c r="N137" s="17">
        <f>G137*I137*K137</f>
        <v>0.27599999999999997</v>
      </c>
      <c r="O137" s="56">
        <f>SUM(N133:N137)</f>
        <v>2.016</v>
      </c>
      <c r="P137" s="331" t="s">
        <v>9</v>
      </c>
      <c r="Q137" s="28"/>
      <c r="R137" s="28"/>
      <c r="S137" s="28"/>
    </row>
    <row r="138" spans="1:19" s="23" customFormat="1" ht="15.75" customHeight="1" x14ac:dyDescent="0.3">
      <c r="A138" s="330"/>
      <c r="B138" s="342" t="s">
        <v>74</v>
      </c>
      <c r="C138" s="342"/>
      <c r="D138" s="342"/>
      <c r="E138" s="333">
        <f>SUM(E134:E137)</f>
        <v>15</v>
      </c>
      <c r="F138" s="342"/>
      <c r="G138" s="93">
        <f>SUM(G134:G137)</f>
        <v>19.700000000000003</v>
      </c>
      <c r="H138" s="7" t="s">
        <v>29</v>
      </c>
      <c r="I138" s="7"/>
      <c r="J138" s="7"/>
      <c r="K138" s="341"/>
      <c r="L138" s="341"/>
      <c r="M138" s="341"/>
      <c r="N138" s="17"/>
      <c r="O138" s="17"/>
      <c r="P138" s="331"/>
      <c r="Q138" s="28"/>
      <c r="R138" s="28"/>
      <c r="S138" s="28"/>
    </row>
    <row r="139" spans="1:19" s="29" customFormat="1" ht="15" customHeight="1" x14ac:dyDescent="0.3">
      <c r="A139" s="330"/>
      <c r="B139" s="377"/>
      <c r="C139" s="377"/>
      <c r="D139" s="377"/>
      <c r="E139" s="377"/>
      <c r="F139" s="377"/>
      <c r="G139" s="17"/>
      <c r="H139" s="7"/>
      <c r="I139" s="7"/>
      <c r="J139" s="7"/>
      <c r="K139" s="341"/>
      <c r="L139" s="341"/>
      <c r="M139" s="341"/>
      <c r="N139" s="17"/>
      <c r="O139" s="57"/>
      <c r="P139" s="331"/>
      <c r="Q139" s="28"/>
      <c r="R139" s="28"/>
      <c r="S139" s="28"/>
    </row>
    <row r="140" spans="1:19" s="29" customFormat="1" x14ac:dyDescent="0.3">
      <c r="A140" s="94" t="s">
        <v>6</v>
      </c>
      <c r="B140" s="348" t="s">
        <v>77</v>
      </c>
      <c r="C140" s="348"/>
      <c r="D140" s="348"/>
      <c r="E140" s="348"/>
      <c r="F140" s="348"/>
      <c r="G140" s="348"/>
      <c r="H140" s="348"/>
      <c r="I140" s="3"/>
      <c r="J140" s="3"/>
      <c r="K140" s="341"/>
      <c r="L140" s="341"/>
      <c r="M140" s="341"/>
      <c r="N140" s="17"/>
      <c r="O140" s="17"/>
      <c r="P140" s="331"/>
      <c r="Q140" s="28"/>
      <c r="R140" s="28"/>
      <c r="S140" s="28"/>
    </row>
    <row r="141" spans="1:19" s="29" customFormat="1" x14ac:dyDescent="0.3">
      <c r="A141" s="94"/>
      <c r="B141" s="333">
        <v>17.2</v>
      </c>
      <c r="C141" s="333" t="s">
        <v>68</v>
      </c>
      <c r="D141" s="333">
        <v>10.7</v>
      </c>
      <c r="E141" s="333"/>
      <c r="F141" s="333"/>
      <c r="G141" s="17">
        <f>B141*D141</f>
        <v>184.04</v>
      </c>
      <c r="H141" s="7" t="s">
        <v>3</v>
      </c>
      <c r="I141" s="369">
        <v>0.12</v>
      </c>
      <c r="J141" s="369"/>
      <c r="K141" s="369"/>
      <c r="L141" s="369"/>
      <c r="M141" s="369"/>
      <c r="N141" s="17">
        <f>G141*I141</f>
        <v>22.084799999999998</v>
      </c>
      <c r="O141" s="28"/>
      <c r="P141" s="28"/>
      <c r="Q141" s="28"/>
      <c r="R141" s="28"/>
      <c r="S141" s="28"/>
    </row>
    <row r="142" spans="1:19" s="29" customFormat="1" x14ac:dyDescent="0.3">
      <c r="A142" s="94"/>
      <c r="B142" s="333">
        <v>11.4</v>
      </c>
      <c r="C142" s="333" t="s">
        <v>68</v>
      </c>
      <c r="D142" s="333">
        <v>-1.3</v>
      </c>
      <c r="E142" s="333"/>
      <c r="F142" s="333"/>
      <c r="G142" s="17">
        <f>B142*D142</f>
        <v>-14.82</v>
      </c>
      <c r="H142" s="7" t="s">
        <v>3</v>
      </c>
      <c r="I142" s="369">
        <v>0.12</v>
      </c>
      <c r="J142" s="369"/>
      <c r="K142" s="369"/>
      <c r="L142" s="369"/>
      <c r="M142" s="369"/>
      <c r="N142" s="17">
        <f>G142*I142</f>
        <v>-1.7784</v>
      </c>
      <c r="O142" s="28"/>
      <c r="P142" s="28"/>
      <c r="Q142" s="28"/>
      <c r="R142" s="28"/>
      <c r="S142" s="28"/>
    </row>
    <row r="143" spans="1:19" s="29" customFormat="1" ht="15" customHeight="1" x14ac:dyDescent="0.3">
      <c r="A143" s="94"/>
      <c r="B143" s="333">
        <v>8.1</v>
      </c>
      <c r="C143" s="333" t="s">
        <v>68</v>
      </c>
      <c r="D143" s="333">
        <v>-1.7</v>
      </c>
      <c r="E143" s="333"/>
      <c r="F143" s="333"/>
      <c r="G143" s="17">
        <f>B143*D143</f>
        <v>-13.77</v>
      </c>
      <c r="H143" s="7" t="s">
        <v>3</v>
      </c>
      <c r="I143" s="369">
        <v>0.12</v>
      </c>
      <c r="J143" s="369"/>
      <c r="K143" s="369"/>
      <c r="L143" s="369"/>
      <c r="M143" s="369"/>
      <c r="N143" s="17">
        <f>G143*I143</f>
        <v>-1.6523999999999999</v>
      </c>
      <c r="O143" s="56">
        <f>SUM(N141:N143)</f>
        <v>18.653999999999996</v>
      </c>
      <c r="P143" s="331" t="s">
        <v>9</v>
      </c>
      <c r="Q143" s="28"/>
      <c r="R143" s="28"/>
      <c r="S143" s="28"/>
    </row>
    <row r="144" spans="1:19" s="29" customFormat="1" ht="15" customHeight="1" x14ac:dyDescent="0.3">
      <c r="A144" s="94"/>
      <c r="B144" s="367" t="s">
        <v>74</v>
      </c>
      <c r="C144" s="367"/>
      <c r="D144" s="367"/>
      <c r="E144" s="367"/>
      <c r="F144" s="367"/>
      <c r="G144" s="93">
        <f>SUM(G141:G143)</f>
        <v>155.44999999999999</v>
      </c>
      <c r="H144" s="7" t="s">
        <v>3</v>
      </c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</row>
    <row r="145" spans="1:19" s="29" customFormat="1" ht="15" customHeight="1" x14ac:dyDescent="0.3">
      <c r="A145" s="94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</row>
    <row r="146" spans="1:19" s="29" customFormat="1" ht="15" customHeight="1" x14ac:dyDescent="0.3">
      <c r="A146" s="94" t="s">
        <v>7</v>
      </c>
      <c r="B146" s="363" t="s">
        <v>208</v>
      </c>
      <c r="C146" s="363"/>
      <c r="D146" s="363"/>
      <c r="E146" s="363"/>
      <c r="F146" s="363"/>
      <c r="G146" s="363"/>
      <c r="H146" s="363"/>
      <c r="I146" s="3"/>
      <c r="J146" s="3"/>
      <c r="K146" s="341"/>
      <c r="L146" s="341"/>
      <c r="M146" s="341"/>
      <c r="N146" s="17"/>
      <c r="O146" s="17"/>
      <c r="P146" s="331"/>
      <c r="Q146" s="28"/>
      <c r="R146" s="28"/>
      <c r="S146" s="28"/>
    </row>
    <row r="147" spans="1:19" s="29" customFormat="1" x14ac:dyDescent="0.3">
      <c r="A147" s="94"/>
      <c r="B147" s="362" t="s">
        <v>209</v>
      </c>
      <c r="C147" s="362"/>
      <c r="D147" s="362"/>
      <c r="E147" s="362"/>
      <c r="F147" s="362"/>
      <c r="G147" s="17">
        <f>7.56+9.45+2.2+9.45+2.2+7.56+3.1+4.2+4.2</f>
        <v>49.92</v>
      </c>
      <c r="H147" s="7" t="s">
        <v>3</v>
      </c>
      <c r="I147" s="369">
        <v>1</v>
      </c>
      <c r="J147" s="369"/>
      <c r="K147" s="369"/>
      <c r="L147" s="369"/>
      <c r="M147" s="369"/>
      <c r="N147" s="17">
        <f>G147*I147</f>
        <v>49.92</v>
      </c>
      <c r="O147" s="56">
        <f>SUM(N147:N148)</f>
        <v>124.22000000000001</v>
      </c>
      <c r="P147" s="331" t="s">
        <v>3</v>
      </c>
      <c r="Q147" s="28"/>
      <c r="R147" s="28"/>
      <c r="S147" s="28"/>
    </row>
    <row r="148" spans="1:19" s="29" customFormat="1" x14ac:dyDescent="0.3">
      <c r="A148" s="94"/>
      <c r="B148" s="367" t="s">
        <v>210</v>
      </c>
      <c r="C148" s="367"/>
      <c r="D148" s="367"/>
      <c r="E148" s="367"/>
      <c r="F148" s="367"/>
      <c r="G148" s="17">
        <f>2.25+2.34+9.2+11.07+6+2.46+2.46+29.27+1.7+1.7+1.45+2.95+1.45</f>
        <v>74.300000000000011</v>
      </c>
      <c r="H148" s="7" t="s">
        <v>3</v>
      </c>
      <c r="I148" s="369">
        <v>1</v>
      </c>
      <c r="J148" s="369"/>
      <c r="K148" s="369"/>
      <c r="L148" s="369"/>
      <c r="M148" s="369"/>
      <c r="N148" s="17">
        <f>G148*I148</f>
        <v>74.300000000000011</v>
      </c>
      <c r="O148" s="17"/>
      <c r="P148" s="331"/>
      <c r="Q148" s="28"/>
      <c r="R148" s="28"/>
      <c r="S148" s="28"/>
    </row>
    <row r="149" spans="1:19" s="29" customFormat="1" x14ac:dyDescent="0.3">
      <c r="A149" s="94"/>
      <c r="B149" s="341"/>
      <c r="C149" s="341"/>
      <c r="D149" s="341"/>
      <c r="E149" s="341"/>
      <c r="F149" s="341"/>
      <c r="G149" s="17"/>
      <c r="H149" s="7"/>
      <c r="I149" s="339"/>
      <c r="J149" s="339"/>
      <c r="K149" s="339"/>
      <c r="L149" s="339"/>
      <c r="M149" s="339"/>
      <c r="N149" s="17"/>
      <c r="O149" s="17"/>
      <c r="P149" s="331"/>
      <c r="Q149" s="28"/>
      <c r="R149" s="28"/>
      <c r="S149" s="28"/>
    </row>
    <row r="150" spans="1:19" s="29" customFormat="1" x14ac:dyDescent="0.3">
      <c r="A150" s="94" t="s">
        <v>8</v>
      </c>
      <c r="B150" s="69" t="s">
        <v>105</v>
      </c>
      <c r="C150" s="14"/>
      <c r="D150" s="14"/>
      <c r="E150" s="14"/>
      <c r="F150" s="14"/>
      <c r="G150" s="4"/>
      <c r="H150" s="4"/>
      <c r="I150" s="4"/>
      <c r="J150" s="4"/>
      <c r="K150" s="341"/>
      <c r="L150" s="341"/>
      <c r="M150" s="341"/>
      <c r="N150" s="17"/>
      <c r="O150" s="17"/>
      <c r="P150" s="331"/>
      <c r="Q150" s="28"/>
      <c r="R150" s="28"/>
      <c r="S150" s="28"/>
    </row>
    <row r="151" spans="1:19" s="29" customFormat="1" ht="15" customHeight="1" x14ac:dyDescent="0.3">
      <c r="A151" s="94"/>
      <c r="B151" s="336">
        <f>G144</f>
        <v>155.44999999999999</v>
      </c>
      <c r="C151" s="341"/>
      <c r="D151" s="341"/>
      <c r="E151" s="341"/>
      <c r="F151" s="341"/>
      <c r="G151" s="17">
        <f>B151</f>
        <v>155.44999999999999</v>
      </c>
      <c r="H151" s="7" t="s">
        <v>3</v>
      </c>
      <c r="I151" s="369">
        <v>1.1000000000000001</v>
      </c>
      <c r="J151" s="369"/>
      <c r="K151" s="369"/>
      <c r="L151" s="369"/>
      <c r="M151" s="369"/>
      <c r="N151" s="17">
        <f>G151*I151</f>
        <v>170.995</v>
      </c>
      <c r="O151" s="56">
        <f>SUM(N151)</f>
        <v>170.995</v>
      </c>
      <c r="P151" s="331" t="s">
        <v>3</v>
      </c>
      <c r="Q151" s="28"/>
      <c r="R151" s="28"/>
      <c r="S151" s="28"/>
    </row>
    <row r="152" spans="1:19" s="29" customFormat="1" x14ac:dyDescent="0.3">
      <c r="A152" s="94"/>
      <c r="B152" s="377"/>
      <c r="C152" s="377"/>
      <c r="D152" s="377"/>
      <c r="E152" s="377"/>
      <c r="F152" s="377"/>
      <c r="G152" s="17"/>
      <c r="H152" s="7"/>
      <c r="I152" s="7"/>
      <c r="J152" s="7"/>
      <c r="K152" s="341"/>
      <c r="L152" s="341"/>
      <c r="M152" s="341"/>
      <c r="N152" s="17"/>
      <c r="O152" s="17"/>
      <c r="P152" s="331"/>
      <c r="Q152" s="28"/>
      <c r="R152" s="28"/>
      <c r="S152" s="28"/>
    </row>
    <row r="153" spans="1:19" s="29" customFormat="1" ht="30" customHeight="1" x14ac:dyDescent="0.3">
      <c r="A153" s="94"/>
      <c r="B153" s="341"/>
      <c r="C153" s="341"/>
      <c r="D153" s="341"/>
      <c r="E153" s="341"/>
      <c r="F153" s="341"/>
      <c r="G153" s="17"/>
      <c r="H153" s="7"/>
      <c r="I153" s="7"/>
      <c r="J153" s="7"/>
      <c r="K153" s="341"/>
      <c r="L153" s="341"/>
      <c r="M153" s="341"/>
      <c r="N153" s="17"/>
      <c r="O153" s="17"/>
      <c r="P153" s="331"/>
      <c r="Q153" s="28"/>
      <c r="R153" s="28"/>
      <c r="S153" s="28"/>
    </row>
    <row r="154" spans="1:19" s="29" customFormat="1" x14ac:dyDescent="0.3">
      <c r="A154" s="94" t="s">
        <v>17</v>
      </c>
      <c r="B154" s="348" t="s">
        <v>21</v>
      </c>
      <c r="C154" s="348"/>
      <c r="D154" s="348"/>
      <c r="E154" s="348"/>
      <c r="F154" s="348"/>
      <c r="G154" s="348"/>
      <c r="H154" s="348"/>
      <c r="I154" s="3"/>
      <c r="J154" s="3"/>
      <c r="K154" s="341"/>
      <c r="L154" s="341"/>
      <c r="M154" s="341"/>
      <c r="N154" s="17"/>
      <c r="O154" s="17"/>
      <c r="P154" s="331"/>
      <c r="Q154" s="28"/>
      <c r="R154" s="28"/>
      <c r="S154" s="28"/>
    </row>
    <row r="155" spans="1:19" s="29" customFormat="1" x14ac:dyDescent="0.3">
      <c r="A155" s="94"/>
      <c r="B155" s="341" t="s">
        <v>87</v>
      </c>
      <c r="C155" s="336">
        <v>0</v>
      </c>
      <c r="D155" s="341">
        <v>0.23</v>
      </c>
      <c r="E155" s="341">
        <v>12</v>
      </c>
      <c r="F155" s="341"/>
      <c r="G155" s="17">
        <f>C155*D155*E155</f>
        <v>0</v>
      </c>
      <c r="H155" s="7" t="s">
        <v>29</v>
      </c>
      <c r="I155" s="7"/>
      <c r="J155" s="7"/>
      <c r="K155" s="341"/>
      <c r="L155" s="341"/>
      <c r="M155" s="341"/>
      <c r="N155" s="17"/>
      <c r="O155" s="17"/>
      <c r="P155" s="331"/>
      <c r="Q155" s="28"/>
      <c r="R155" s="28"/>
      <c r="S155" s="28"/>
    </row>
    <row r="156" spans="1:19" s="29" customFormat="1" ht="15" customHeight="1" x14ac:dyDescent="0.3">
      <c r="A156" s="94"/>
      <c r="B156" s="341" t="s">
        <v>69</v>
      </c>
      <c r="C156" s="336">
        <f>G123</f>
        <v>2.5300000000000002</v>
      </c>
      <c r="D156" s="341">
        <v>1.1000000000000001</v>
      </c>
      <c r="E156" s="341">
        <v>6</v>
      </c>
      <c r="F156" s="341"/>
      <c r="G156" s="17">
        <f>C156*D156*E156</f>
        <v>16.698</v>
      </c>
      <c r="H156" s="7" t="s">
        <v>29</v>
      </c>
      <c r="I156" s="7"/>
      <c r="J156" s="7"/>
      <c r="K156" s="341"/>
      <c r="L156" s="341"/>
      <c r="M156" s="341"/>
      <c r="N156" s="17"/>
      <c r="O156" s="17"/>
      <c r="P156" s="331"/>
      <c r="Q156" s="28"/>
      <c r="R156" s="28"/>
      <c r="S156" s="28"/>
    </row>
    <row r="157" spans="1:19" s="29" customFormat="1" x14ac:dyDescent="0.3">
      <c r="A157" s="94"/>
      <c r="B157" s="341" t="s">
        <v>70</v>
      </c>
      <c r="C157" s="336">
        <f>G131</f>
        <v>48.499999999999993</v>
      </c>
      <c r="D157" s="341">
        <v>0.9</v>
      </c>
      <c r="E157" s="341">
        <v>3.3</v>
      </c>
      <c r="F157" s="341"/>
      <c r="G157" s="17">
        <f>C157*D157*E157</f>
        <v>144.04499999999996</v>
      </c>
      <c r="H157" s="7" t="s">
        <v>29</v>
      </c>
      <c r="I157" s="7"/>
      <c r="J157" s="7"/>
      <c r="K157" s="341"/>
      <c r="L157" s="341"/>
      <c r="M157" s="341"/>
      <c r="N157" s="17"/>
      <c r="O157" s="17"/>
      <c r="P157" s="331"/>
      <c r="Q157" s="28"/>
      <c r="R157" s="28"/>
      <c r="S157" s="28"/>
    </row>
    <row r="158" spans="1:19" x14ac:dyDescent="0.3">
      <c r="A158" s="94"/>
      <c r="B158" s="341" t="s">
        <v>71</v>
      </c>
      <c r="C158" s="336">
        <f>G138</f>
        <v>19.700000000000003</v>
      </c>
      <c r="D158" s="341">
        <v>1.2</v>
      </c>
      <c r="E158" s="341">
        <v>6</v>
      </c>
      <c r="G158" s="17">
        <f>C158*D158*E158</f>
        <v>141.84000000000003</v>
      </c>
      <c r="H158" s="7" t="s">
        <v>29</v>
      </c>
      <c r="I158" s="7"/>
      <c r="J158" s="7"/>
      <c r="K158" s="341"/>
      <c r="L158" s="341"/>
      <c r="M158" s="341"/>
      <c r="N158" s="17"/>
      <c r="O158" s="17"/>
    </row>
    <row r="159" spans="1:19" ht="15" customHeight="1" x14ac:dyDescent="0.3">
      <c r="A159" s="94"/>
      <c r="G159" s="170">
        <f>SUM(G155:G158)</f>
        <v>302.58299999999997</v>
      </c>
      <c r="H159" s="7" t="s">
        <v>29</v>
      </c>
      <c r="I159" s="366">
        <v>0.39500000000000002</v>
      </c>
      <c r="J159" s="366"/>
      <c r="K159" s="366"/>
      <c r="L159" s="366"/>
      <c r="M159" s="366"/>
      <c r="N159" s="17">
        <f>G159*I159</f>
        <v>119.52028499999999</v>
      </c>
      <c r="O159" s="56">
        <f>N159</f>
        <v>119.52028499999999</v>
      </c>
      <c r="P159" s="331" t="s">
        <v>13</v>
      </c>
    </row>
    <row r="160" spans="1:19" ht="15" customHeight="1" x14ac:dyDescent="0.3">
      <c r="A160" s="94" t="s">
        <v>18</v>
      </c>
      <c r="G160" s="17"/>
      <c r="H160" s="7"/>
      <c r="I160" s="7"/>
      <c r="J160" s="7"/>
      <c r="K160" s="341"/>
      <c r="L160" s="341"/>
      <c r="M160" s="341"/>
      <c r="N160" s="17"/>
      <c r="O160" s="17"/>
    </row>
    <row r="161" spans="1:16" x14ac:dyDescent="0.3">
      <c r="A161" s="94"/>
      <c r="B161" s="44" t="s">
        <v>45</v>
      </c>
      <c r="G161" s="17"/>
      <c r="H161" s="7"/>
      <c r="I161" s="7"/>
      <c r="J161" s="7"/>
      <c r="K161" s="341"/>
      <c r="L161" s="341"/>
      <c r="M161" s="341"/>
      <c r="N161" s="17"/>
      <c r="O161" s="17"/>
    </row>
    <row r="162" spans="1:16" x14ac:dyDescent="0.3">
      <c r="A162" s="94"/>
      <c r="B162" s="341" t="s">
        <v>70</v>
      </c>
      <c r="C162" s="336">
        <f>G131</f>
        <v>48.499999999999993</v>
      </c>
      <c r="D162" s="341">
        <v>4</v>
      </c>
      <c r="E162" s="341">
        <v>1.2</v>
      </c>
      <c r="G162" s="17">
        <f>C162*D162*E162</f>
        <v>232.79999999999995</v>
      </c>
      <c r="H162" s="7" t="s">
        <v>29</v>
      </c>
      <c r="I162" s="7"/>
      <c r="J162" s="7"/>
      <c r="K162" s="341"/>
      <c r="L162" s="341"/>
      <c r="M162" s="341"/>
      <c r="N162" s="17"/>
      <c r="O162" s="17"/>
    </row>
    <row r="163" spans="1:16" x14ac:dyDescent="0.3">
      <c r="A163" s="94"/>
      <c r="B163" s="341" t="s">
        <v>71</v>
      </c>
      <c r="C163" s="336">
        <f>G138</f>
        <v>19.700000000000003</v>
      </c>
      <c r="D163" s="341">
        <v>6</v>
      </c>
      <c r="E163" s="341">
        <v>1.2</v>
      </c>
      <c r="G163" s="17">
        <f>C163*D163*E163</f>
        <v>141.84</v>
      </c>
      <c r="H163" s="7" t="s">
        <v>29</v>
      </c>
      <c r="I163" s="7"/>
      <c r="J163" s="7"/>
      <c r="K163" s="341"/>
      <c r="L163" s="341"/>
      <c r="M163" s="341"/>
      <c r="N163" s="17"/>
      <c r="O163" s="17"/>
    </row>
    <row r="164" spans="1:16" ht="15" customHeight="1" x14ac:dyDescent="0.3">
      <c r="A164" s="94"/>
      <c r="G164" s="93">
        <f>SUM(G161:G163)</f>
        <v>374.64</v>
      </c>
      <c r="H164" s="7" t="s">
        <v>29</v>
      </c>
      <c r="I164" s="366">
        <v>0.88800000000000001</v>
      </c>
      <c r="J164" s="366"/>
      <c r="K164" s="366"/>
      <c r="L164" s="366"/>
      <c r="M164" s="366"/>
      <c r="N164" s="17">
        <f>G164*I164</f>
        <v>332.68031999999999</v>
      </c>
      <c r="O164" s="56">
        <f>SUM(N164:N164)</f>
        <v>332.68031999999999</v>
      </c>
      <c r="P164" s="331" t="s">
        <v>13</v>
      </c>
    </row>
    <row r="165" spans="1:16" x14ac:dyDescent="0.3">
      <c r="A165" s="94"/>
      <c r="G165" s="17"/>
      <c r="H165" s="7"/>
      <c r="I165" s="7"/>
      <c r="J165" s="7"/>
      <c r="K165" s="341"/>
      <c r="L165" s="341"/>
      <c r="M165" s="341"/>
      <c r="N165" s="17"/>
      <c r="O165" s="17"/>
    </row>
    <row r="166" spans="1:16" x14ac:dyDescent="0.3">
      <c r="A166" s="94" t="s">
        <v>19</v>
      </c>
      <c r="B166" s="44" t="s">
        <v>66</v>
      </c>
      <c r="C166" s="4"/>
      <c r="D166" s="4"/>
      <c r="E166" s="4"/>
      <c r="F166" s="4"/>
      <c r="G166" s="60"/>
      <c r="H166" s="3"/>
      <c r="I166" s="3"/>
      <c r="J166" s="3"/>
      <c r="K166" s="341"/>
      <c r="L166" s="341"/>
      <c r="M166" s="341"/>
      <c r="N166" s="17"/>
      <c r="O166" s="17"/>
    </row>
    <row r="167" spans="1:16" x14ac:dyDescent="0.3">
      <c r="A167" s="94"/>
      <c r="B167" s="341" t="s">
        <v>69</v>
      </c>
      <c r="C167" s="336">
        <f>C156</f>
        <v>2.5300000000000002</v>
      </c>
      <c r="D167" s="341">
        <v>4</v>
      </c>
      <c r="E167" s="341">
        <v>1.2</v>
      </c>
      <c r="G167" s="17">
        <f>C167*D167*E167</f>
        <v>12.144</v>
      </c>
      <c r="H167" s="7" t="s">
        <v>29</v>
      </c>
      <c r="I167" s="7"/>
      <c r="J167" s="7"/>
      <c r="K167" s="341"/>
      <c r="L167" s="341"/>
      <c r="M167" s="341"/>
      <c r="N167" s="17"/>
      <c r="O167" s="17"/>
    </row>
    <row r="168" spans="1:16" x14ac:dyDescent="0.3">
      <c r="A168" s="94"/>
      <c r="B168" s="341" t="s">
        <v>71</v>
      </c>
      <c r="C168" s="336">
        <f>C158</f>
        <v>19.700000000000003</v>
      </c>
      <c r="D168" s="341">
        <v>2</v>
      </c>
      <c r="E168" s="341">
        <v>1.2</v>
      </c>
      <c r="G168" s="17">
        <f>C168*D168*E168</f>
        <v>47.280000000000008</v>
      </c>
      <c r="H168" s="7" t="s">
        <v>29</v>
      </c>
      <c r="I168" s="7"/>
      <c r="J168" s="7"/>
      <c r="K168" s="341"/>
      <c r="L168" s="341"/>
      <c r="M168" s="341"/>
      <c r="N168" s="17"/>
      <c r="O168" s="17"/>
    </row>
    <row r="169" spans="1:16" x14ac:dyDescent="0.3">
      <c r="A169" s="94"/>
      <c r="G169" s="93">
        <f>SUM(G166:G168)</f>
        <v>59.424000000000007</v>
      </c>
      <c r="H169" s="7" t="s">
        <v>29</v>
      </c>
      <c r="I169" s="366">
        <v>1.21</v>
      </c>
      <c r="J169" s="366"/>
      <c r="K169" s="366"/>
      <c r="L169" s="366"/>
      <c r="M169" s="366"/>
      <c r="N169" s="17">
        <f>G169*I169</f>
        <v>71.903040000000004</v>
      </c>
      <c r="O169" s="56">
        <f>N169</f>
        <v>71.903040000000004</v>
      </c>
      <c r="P169" s="331" t="s">
        <v>13</v>
      </c>
    </row>
    <row r="170" spans="1:16" x14ac:dyDescent="0.3">
      <c r="A170" s="94"/>
      <c r="G170" s="17"/>
      <c r="H170" s="7"/>
      <c r="I170" s="7"/>
      <c r="J170" s="7"/>
      <c r="K170" s="341"/>
      <c r="L170" s="341"/>
      <c r="M170" s="341"/>
      <c r="N170" s="17"/>
      <c r="O170" s="17"/>
    </row>
    <row r="171" spans="1:16" ht="15" customHeight="1" x14ac:dyDescent="0.3">
      <c r="A171" s="94" t="s">
        <v>20</v>
      </c>
      <c r="B171" s="348" t="s">
        <v>211</v>
      </c>
      <c r="C171" s="348"/>
      <c r="D171" s="348"/>
      <c r="E171" s="348"/>
      <c r="F171" s="4"/>
      <c r="G171" s="5"/>
      <c r="H171" s="3"/>
      <c r="I171" s="3"/>
      <c r="J171" s="3"/>
      <c r="K171" s="6"/>
      <c r="L171" s="6"/>
      <c r="M171" s="6"/>
      <c r="N171" s="17"/>
      <c r="O171" s="17"/>
    </row>
    <row r="172" spans="1:16" x14ac:dyDescent="0.3">
      <c r="A172" s="94"/>
      <c r="B172" s="367" t="s">
        <v>212</v>
      </c>
      <c r="C172" s="367"/>
      <c r="D172" s="367"/>
      <c r="E172" s="367"/>
      <c r="F172" s="367"/>
      <c r="G172" s="17">
        <f>17.2*2+13*2</f>
        <v>60.4</v>
      </c>
      <c r="H172" s="7" t="s">
        <v>29</v>
      </c>
      <c r="I172" s="366">
        <v>1.3</v>
      </c>
      <c r="J172" s="366"/>
      <c r="K172" s="366"/>
      <c r="L172" s="366"/>
      <c r="M172" s="366"/>
      <c r="N172" s="17">
        <f>G172*I172</f>
        <v>78.52</v>
      </c>
      <c r="O172" s="56">
        <f>SUM(N172)</f>
        <v>78.52</v>
      </c>
      <c r="P172" s="331" t="s">
        <v>10</v>
      </c>
    </row>
    <row r="173" spans="1:16" x14ac:dyDescent="0.3">
      <c r="A173" s="94"/>
      <c r="B173" s="377"/>
      <c r="C173" s="377"/>
      <c r="D173" s="377"/>
      <c r="E173" s="377"/>
      <c r="F173" s="377"/>
      <c r="G173" s="17"/>
      <c r="H173" s="7"/>
      <c r="I173" s="377"/>
      <c r="J173" s="377"/>
      <c r="K173" s="377"/>
      <c r="L173" s="341"/>
      <c r="M173" s="341"/>
      <c r="N173" s="17"/>
      <c r="O173" s="17"/>
    </row>
    <row r="174" spans="1:16" x14ac:dyDescent="0.3">
      <c r="A174" s="94"/>
      <c r="G174" s="17"/>
      <c r="H174" s="7"/>
      <c r="I174" s="7"/>
      <c r="J174" s="7"/>
      <c r="K174" s="341"/>
      <c r="L174" s="341"/>
      <c r="M174" s="341"/>
      <c r="N174" s="17"/>
      <c r="O174" s="17"/>
    </row>
    <row r="175" spans="1:16" x14ac:dyDescent="0.3">
      <c r="A175" s="94" t="s">
        <v>22</v>
      </c>
      <c r="B175" s="149" t="s">
        <v>260</v>
      </c>
      <c r="C175" s="149"/>
      <c r="D175" s="149"/>
      <c r="E175" s="149"/>
      <c r="F175" s="4"/>
      <c r="G175" s="5"/>
      <c r="H175" s="3"/>
      <c r="I175" s="3"/>
      <c r="J175" s="3"/>
      <c r="K175" s="6"/>
      <c r="L175" s="6"/>
      <c r="M175" s="6"/>
      <c r="N175" s="17"/>
      <c r="O175" s="17"/>
    </row>
    <row r="176" spans="1:16" ht="15" customHeight="1" x14ac:dyDescent="0.3">
      <c r="A176" s="94"/>
      <c r="B176" s="367">
        <v>5</v>
      </c>
      <c r="C176" s="367"/>
      <c r="D176" s="367"/>
      <c r="E176" s="367"/>
      <c r="F176" s="367"/>
      <c r="G176" s="17">
        <v>5</v>
      </c>
      <c r="H176" s="7" t="s">
        <v>10</v>
      </c>
      <c r="I176" s="366">
        <v>1</v>
      </c>
      <c r="J176" s="366"/>
      <c r="K176" s="366"/>
      <c r="L176" s="366"/>
      <c r="M176" s="366"/>
      <c r="N176" s="17">
        <f>G176*I176</f>
        <v>5</v>
      </c>
      <c r="O176" s="56">
        <f>SUM(N176)</f>
        <v>5</v>
      </c>
      <c r="P176" s="331" t="s">
        <v>10</v>
      </c>
    </row>
    <row r="177" spans="1:19" x14ac:dyDescent="0.3">
      <c r="A177" s="94"/>
      <c r="B177" s="377"/>
      <c r="C177" s="377"/>
      <c r="D177" s="377"/>
      <c r="E177" s="377"/>
      <c r="F177" s="377"/>
      <c r="G177" s="17"/>
      <c r="H177" s="7"/>
      <c r="I177" s="377"/>
      <c r="J177" s="377"/>
      <c r="K177" s="377"/>
      <c r="L177" s="341"/>
      <c r="M177" s="341"/>
      <c r="N177" s="17"/>
      <c r="O177" s="17"/>
    </row>
    <row r="178" spans="1:19" x14ac:dyDescent="0.3">
      <c r="A178" s="94"/>
      <c r="G178" s="17"/>
      <c r="H178" s="7"/>
      <c r="I178" s="341"/>
      <c r="J178" s="341"/>
      <c r="K178" s="341"/>
      <c r="L178" s="341"/>
      <c r="M178" s="341"/>
      <c r="N178" s="17"/>
      <c r="O178" s="17"/>
    </row>
    <row r="179" spans="1:19" ht="15" customHeight="1" x14ac:dyDescent="0.3">
      <c r="A179" s="94"/>
      <c r="G179" s="48"/>
      <c r="H179" s="7"/>
      <c r="I179" s="7"/>
      <c r="J179" s="7"/>
      <c r="N179" s="17"/>
      <c r="O179" s="17"/>
      <c r="Q179" s="23"/>
      <c r="R179" s="23"/>
      <c r="S179" s="23"/>
    </row>
    <row r="180" spans="1:19" x14ac:dyDescent="0.3">
      <c r="A180" s="94"/>
      <c r="G180" s="48"/>
      <c r="H180" s="7"/>
      <c r="I180" s="7"/>
      <c r="J180" s="7"/>
      <c r="N180" s="17"/>
      <c r="O180" s="17"/>
    </row>
    <row r="181" spans="1:19" x14ac:dyDescent="0.3">
      <c r="A181" s="94"/>
      <c r="G181" s="48"/>
      <c r="H181" s="7"/>
      <c r="I181" s="7"/>
      <c r="J181" s="7"/>
      <c r="N181" s="17"/>
      <c r="O181" s="17"/>
    </row>
    <row r="182" spans="1:19" ht="18" x14ac:dyDescent="0.35">
      <c r="A182" s="94"/>
      <c r="B182" s="82" t="s">
        <v>24</v>
      </c>
      <c r="C182" s="82"/>
      <c r="D182" s="82"/>
      <c r="E182" s="82"/>
      <c r="F182" s="82"/>
      <c r="K182" s="83"/>
      <c r="L182" s="83"/>
      <c r="M182" s="83"/>
      <c r="N182" s="17"/>
      <c r="O182" s="17"/>
      <c r="Q182" s="24"/>
      <c r="R182" s="24"/>
      <c r="S182" s="24"/>
    </row>
    <row r="183" spans="1:19" x14ac:dyDescent="0.3">
      <c r="A183" s="94"/>
      <c r="B183" s="348" t="s">
        <v>188</v>
      </c>
      <c r="C183" s="348"/>
      <c r="D183" s="348"/>
      <c r="E183" s="348"/>
      <c r="F183" s="348"/>
      <c r="G183" s="348"/>
      <c r="H183" s="348"/>
      <c r="I183" s="3"/>
      <c r="J183" s="3"/>
      <c r="K183" s="341"/>
      <c r="L183" s="341"/>
      <c r="M183" s="341"/>
      <c r="N183" s="17"/>
      <c r="O183" s="17"/>
    </row>
    <row r="184" spans="1:19" ht="15" customHeight="1" x14ac:dyDescent="0.3">
      <c r="A184" s="94" t="s">
        <v>0</v>
      </c>
      <c r="B184" s="377" t="s">
        <v>103</v>
      </c>
      <c r="C184" s="377"/>
      <c r="D184" s="377"/>
      <c r="E184" s="377"/>
      <c r="F184" s="377"/>
      <c r="K184" s="83"/>
      <c r="L184" s="83"/>
      <c r="M184" s="83"/>
      <c r="N184" s="17"/>
      <c r="O184" s="17"/>
    </row>
    <row r="185" spans="1:19" x14ac:dyDescent="0.3">
      <c r="A185" s="94"/>
      <c r="B185" s="341">
        <v>2</v>
      </c>
      <c r="C185" s="341" t="s">
        <v>68</v>
      </c>
      <c r="D185" s="341">
        <v>4</v>
      </c>
      <c r="G185" s="17">
        <f>B185*D185</f>
        <v>8</v>
      </c>
      <c r="H185" s="7" t="s">
        <v>10</v>
      </c>
      <c r="I185" s="377"/>
      <c r="J185" s="377"/>
      <c r="K185" s="377"/>
      <c r="L185" s="341"/>
      <c r="M185" s="341"/>
      <c r="N185" s="17">
        <f>G185</f>
        <v>8</v>
      </c>
      <c r="O185" s="56">
        <f>SUM(N185)</f>
        <v>8</v>
      </c>
      <c r="P185" s="331" t="s">
        <v>10</v>
      </c>
    </row>
    <row r="186" spans="1:19" ht="15" customHeight="1" x14ac:dyDescent="0.3">
      <c r="A186" s="94"/>
      <c r="B186" s="377"/>
      <c r="C186" s="377"/>
      <c r="D186" s="377"/>
      <c r="E186" s="377"/>
      <c r="F186" s="377"/>
      <c r="G186" s="17"/>
      <c r="H186" s="7"/>
      <c r="I186" s="377"/>
      <c r="J186" s="377"/>
      <c r="K186" s="377"/>
      <c r="L186" s="341"/>
      <c r="M186" s="341"/>
      <c r="N186" s="17"/>
      <c r="O186" s="17"/>
    </row>
    <row r="187" spans="1:19" x14ac:dyDescent="0.3">
      <c r="A187" s="94"/>
      <c r="G187" s="17"/>
      <c r="H187" s="7"/>
      <c r="I187" s="341"/>
      <c r="J187" s="341"/>
      <c r="K187" s="341"/>
      <c r="L187" s="341"/>
      <c r="M187" s="341"/>
      <c r="N187" s="17"/>
      <c r="O187" s="17"/>
    </row>
    <row r="188" spans="1:19" x14ac:dyDescent="0.3">
      <c r="A188" s="94" t="s">
        <v>12</v>
      </c>
      <c r="B188" s="377" t="s">
        <v>181</v>
      </c>
      <c r="C188" s="377"/>
      <c r="D188" s="377"/>
      <c r="E188" s="377"/>
      <c r="F188" s="377"/>
      <c r="K188" s="83"/>
      <c r="L188" s="83"/>
      <c r="M188" s="83"/>
      <c r="N188" s="17"/>
      <c r="O188" s="17"/>
    </row>
    <row r="189" spans="1:19" ht="15" customHeight="1" x14ac:dyDescent="0.3">
      <c r="A189" s="94"/>
      <c r="B189" s="341">
        <v>2</v>
      </c>
      <c r="C189" s="341" t="s">
        <v>68</v>
      </c>
      <c r="D189" s="341">
        <v>2</v>
      </c>
      <c r="G189" s="17">
        <f>B189*D189</f>
        <v>4</v>
      </c>
      <c r="H189" s="7" t="s">
        <v>10</v>
      </c>
      <c r="I189" s="377"/>
      <c r="J189" s="377"/>
      <c r="K189" s="377"/>
      <c r="L189" s="341"/>
      <c r="M189" s="341"/>
      <c r="N189" s="17">
        <f>G189</f>
        <v>4</v>
      </c>
      <c r="O189" s="56">
        <f>SUM(N189)</f>
        <v>4</v>
      </c>
      <c r="P189" s="331" t="s">
        <v>10</v>
      </c>
    </row>
    <row r="190" spans="1:19" x14ac:dyDescent="0.3">
      <c r="A190" s="94"/>
      <c r="B190" s="377"/>
      <c r="C190" s="377"/>
      <c r="D190" s="377"/>
      <c r="E190" s="377"/>
      <c r="F190" s="377"/>
      <c r="G190" s="17"/>
      <c r="H190" s="7"/>
      <c r="I190" s="377"/>
      <c r="J190" s="377"/>
      <c r="K190" s="377"/>
      <c r="L190" s="341"/>
      <c r="M190" s="341"/>
      <c r="N190" s="17"/>
      <c r="O190" s="17"/>
    </row>
    <row r="191" spans="1:19" x14ac:dyDescent="0.3">
      <c r="A191" s="94"/>
      <c r="G191" s="17"/>
      <c r="H191" s="7"/>
      <c r="I191" s="341"/>
      <c r="J191" s="341"/>
      <c r="K191" s="341"/>
      <c r="L191" s="341"/>
      <c r="M191" s="341"/>
      <c r="N191" s="17"/>
      <c r="O191" s="17"/>
    </row>
    <row r="192" spans="1:19" ht="15" customHeight="1" x14ac:dyDescent="0.3">
      <c r="A192" s="94" t="s">
        <v>4</v>
      </c>
      <c r="B192" s="377" t="s">
        <v>214</v>
      </c>
      <c r="C192" s="377"/>
      <c r="D192" s="377"/>
      <c r="E192" s="377"/>
      <c r="F192" s="377"/>
      <c r="K192" s="83"/>
      <c r="L192" s="83"/>
      <c r="M192" s="83"/>
      <c r="N192" s="17"/>
      <c r="O192" s="17"/>
    </row>
    <row r="193" spans="1:19" ht="15" customHeight="1" x14ac:dyDescent="0.3">
      <c r="A193" s="94"/>
      <c r="B193" s="341">
        <v>2</v>
      </c>
      <c r="C193" s="341" t="s">
        <v>68</v>
      </c>
      <c r="D193" s="341">
        <v>1</v>
      </c>
      <c r="G193" s="17">
        <f>B193*D193</f>
        <v>2</v>
      </c>
      <c r="H193" s="7" t="s">
        <v>10</v>
      </c>
      <c r="I193" s="377"/>
      <c r="J193" s="377"/>
      <c r="K193" s="377"/>
      <c r="L193" s="341"/>
      <c r="M193" s="341"/>
      <c r="N193" s="17">
        <f>G193</f>
        <v>2</v>
      </c>
      <c r="O193" s="56">
        <f>SUM(N193)</f>
        <v>2</v>
      </c>
      <c r="P193" s="331" t="s">
        <v>10</v>
      </c>
    </row>
    <row r="194" spans="1:19" ht="15" customHeight="1" x14ac:dyDescent="0.3">
      <c r="A194" s="94"/>
      <c r="B194" s="377"/>
      <c r="C194" s="377"/>
      <c r="D194" s="377"/>
      <c r="E194" s="377"/>
      <c r="F194" s="377"/>
      <c r="G194" s="17"/>
      <c r="H194" s="7"/>
      <c r="I194" s="377"/>
      <c r="J194" s="377"/>
      <c r="K194" s="377"/>
      <c r="L194" s="341"/>
      <c r="M194" s="341"/>
      <c r="N194" s="17"/>
      <c r="O194" s="17"/>
    </row>
    <row r="195" spans="1:19" ht="15" customHeight="1" x14ac:dyDescent="0.3">
      <c r="A195" s="94"/>
      <c r="G195" s="17"/>
      <c r="H195" s="7"/>
      <c r="I195" s="341"/>
      <c r="J195" s="341"/>
      <c r="K195" s="341"/>
      <c r="L195" s="341"/>
      <c r="M195" s="341"/>
      <c r="N195" s="17"/>
      <c r="O195" s="17"/>
    </row>
    <row r="196" spans="1:19" x14ac:dyDescent="0.3">
      <c r="A196" s="94"/>
      <c r="B196" s="348" t="s">
        <v>81</v>
      </c>
      <c r="C196" s="348"/>
      <c r="D196" s="348"/>
      <c r="E196" s="348"/>
      <c r="F196" s="348"/>
      <c r="G196" s="348"/>
      <c r="H196" s="348"/>
      <c r="I196" s="3"/>
      <c r="J196" s="3"/>
      <c r="K196" s="341"/>
      <c r="L196" s="341"/>
      <c r="M196" s="341"/>
      <c r="N196" s="17"/>
      <c r="O196" s="17"/>
    </row>
    <row r="197" spans="1:19" x14ac:dyDescent="0.3">
      <c r="A197" s="94" t="s">
        <v>5</v>
      </c>
      <c r="B197" s="377" t="s">
        <v>106</v>
      </c>
      <c r="C197" s="377"/>
      <c r="D197" s="377"/>
      <c r="E197" s="377"/>
      <c r="F197" s="377"/>
      <c r="K197" s="83"/>
      <c r="L197" s="83"/>
      <c r="M197" s="83"/>
      <c r="N197" s="17"/>
      <c r="O197" s="17"/>
    </row>
    <row r="198" spans="1:19" x14ac:dyDescent="0.3">
      <c r="A198" s="94"/>
      <c r="B198" s="377">
        <v>10</v>
      </c>
      <c r="C198" s="377"/>
      <c r="D198" s="377"/>
      <c r="E198" s="377"/>
      <c r="F198" s="377"/>
      <c r="G198" s="17">
        <f>B198</f>
        <v>10</v>
      </c>
      <c r="H198" s="7" t="s">
        <v>10</v>
      </c>
      <c r="I198" s="377"/>
      <c r="J198" s="377"/>
      <c r="K198" s="377"/>
      <c r="L198" s="341"/>
      <c r="M198" s="341"/>
      <c r="N198" s="17">
        <f>G198</f>
        <v>10</v>
      </c>
      <c r="O198" s="56">
        <f>SUM(N198)</f>
        <v>10</v>
      </c>
      <c r="P198" s="331" t="s">
        <v>10</v>
      </c>
    </row>
    <row r="199" spans="1:19" ht="15" customHeight="1" x14ac:dyDescent="0.3">
      <c r="A199" s="94"/>
      <c r="B199" s="377"/>
      <c r="C199" s="377"/>
      <c r="D199" s="377"/>
      <c r="E199" s="377"/>
      <c r="F199" s="377"/>
      <c r="G199" s="17"/>
      <c r="H199" s="7"/>
      <c r="I199" s="377"/>
      <c r="J199" s="377"/>
      <c r="K199" s="377"/>
      <c r="L199" s="341"/>
      <c r="M199" s="341"/>
      <c r="N199" s="17"/>
      <c r="O199" s="17"/>
    </row>
    <row r="200" spans="1:19" ht="15" customHeight="1" x14ac:dyDescent="0.3">
      <c r="A200" s="94"/>
      <c r="B200" s="3"/>
      <c r="C200" s="3"/>
      <c r="D200" s="3"/>
      <c r="E200" s="3"/>
      <c r="F200" s="3"/>
      <c r="G200" s="3"/>
      <c r="H200" s="3"/>
      <c r="I200" s="3"/>
      <c r="J200" s="3"/>
      <c r="K200" s="341"/>
      <c r="L200" s="341"/>
      <c r="M200" s="341"/>
      <c r="N200" s="17"/>
      <c r="O200" s="17"/>
    </row>
    <row r="201" spans="1:19" ht="15" customHeight="1" x14ac:dyDescent="0.3">
      <c r="A201" s="94" t="s">
        <v>6</v>
      </c>
      <c r="B201" s="377" t="s">
        <v>176</v>
      </c>
      <c r="C201" s="377"/>
      <c r="D201" s="377"/>
      <c r="E201" s="377"/>
      <c r="F201" s="377"/>
      <c r="K201" s="83"/>
      <c r="L201" s="83"/>
      <c r="M201" s="83"/>
      <c r="N201" s="17"/>
      <c r="O201" s="17"/>
    </row>
    <row r="202" spans="1:19" x14ac:dyDescent="0.3">
      <c r="A202" s="94"/>
      <c r="B202" s="377">
        <v>8</v>
      </c>
      <c r="C202" s="377"/>
      <c r="D202" s="377"/>
      <c r="E202" s="377"/>
      <c r="F202" s="377"/>
      <c r="G202" s="17">
        <f>B202</f>
        <v>8</v>
      </c>
      <c r="H202" s="7" t="s">
        <v>10</v>
      </c>
      <c r="I202" s="377"/>
      <c r="J202" s="377"/>
      <c r="K202" s="377"/>
      <c r="L202" s="341"/>
      <c r="M202" s="341"/>
      <c r="N202" s="17">
        <f>G202</f>
        <v>8</v>
      </c>
      <c r="O202" s="56">
        <f>SUM(N202)</f>
        <v>8</v>
      </c>
      <c r="P202" s="331" t="s">
        <v>10</v>
      </c>
    </row>
    <row r="203" spans="1:19" x14ac:dyDescent="0.3">
      <c r="A203" s="94"/>
      <c r="B203" s="377"/>
      <c r="C203" s="377"/>
      <c r="D203" s="377"/>
      <c r="E203" s="377"/>
      <c r="F203" s="377"/>
      <c r="G203" s="17"/>
      <c r="H203" s="7"/>
      <c r="I203" s="377"/>
      <c r="J203" s="377"/>
      <c r="K203" s="377"/>
      <c r="L203" s="341"/>
      <c r="M203" s="341"/>
      <c r="N203" s="17"/>
      <c r="O203" s="17"/>
    </row>
    <row r="204" spans="1:19" x14ac:dyDescent="0.3">
      <c r="A204" s="94"/>
      <c r="G204" s="17"/>
      <c r="H204" s="7"/>
      <c r="I204" s="341"/>
      <c r="J204" s="341"/>
      <c r="K204" s="341"/>
      <c r="L204" s="341"/>
      <c r="M204" s="341"/>
      <c r="N204" s="17"/>
      <c r="O204" s="17"/>
    </row>
    <row r="205" spans="1:19" ht="15.6" x14ac:dyDescent="0.3">
      <c r="A205" s="99"/>
      <c r="G205" s="48"/>
      <c r="H205" s="7"/>
      <c r="I205" s="7"/>
      <c r="J205" s="7"/>
      <c r="N205" s="17"/>
      <c r="O205" s="17"/>
      <c r="Q205" s="23"/>
      <c r="R205" s="23"/>
      <c r="S205" s="23"/>
    </row>
    <row r="206" spans="1:19" x14ac:dyDescent="0.3">
      <c r="A206" s="94"/>
      <c r="G206" s="48"/>
      <c r="H206" s="7"/>
      <c r="I206" s="7"/>
      <c r="J206" s="7"/>
      <c r="N206" s="17"/>
      <c r="O206" s="17"/>
    </row>
    <row r="207" spans="1:19" x14ac:dyDescent="0.3">
      <c r="A207" s="94"/>
      <c r="G207" s="48"/>
      <c r="H207" s="7"/>
      <c r="I207" s="7"/>
      <c r="J207" s="7"/>
      <c r="N207" s="17"/>
      <c r="O207" s="17"/>
    </row>
    <row r="208" spans="1:19" ht="18" x14ac:dyDescent="0.35">
      <c r="A208" s="94"/>
      <c r="B208" s="82" t="s">
        <v>25</v>
      </c>
      <c r="C208" s="82"/>
      <c r="D208" s="82"/>
      <c r="E208" s="82"/>
      <c r="F208" s="82"/>
      <c r="K208" s="83"/>
      <c r="L208" s="83"/>
      <c r="M208" s="83"/>
      <c r="N208" s="17"/>
      <c r="O208" s="17"/>
      <c r="Q208" s="24"/>
      <c r="R208" s="24"/>
      <c r="S208" s="24"/>
    </row>
    <row r="209" spans="1:16" x14ac:dyDescent="0.3">
      <c r="A209" s="94" t="s">
        <v>0</v>
      </c>
      <c r="B209" s="348" t="s">
        <v>98</v>
      </c>
      <c r="C209" s="348"/>
      <c r="D209" s="348"/>
      <c r="E209" s="348"/>
      <c r="F209" s="348"/>
      <c r="G209" s="348"/>
      <c r="H209" s="348"/>
      <c r="I209" s="3"/>
      <c r="J209" s="3"/>
      <c r="K209" s="341"/>
      <c r="L209" s="341"/>
      <c r="M209" s="341"/>
      <c r="N209" s="17"/>
      <c r="O209" s="17"/>
    </row>
    <row r="210" spans="1:16" x14ac:dyDescent="0.3">
      <c r="A210" s="94"/>
      <c r="B210" s="367" t="s">
        <v>194</v>
      </c>
      <c r="C210" s="367"/>
      <c r="D210" s="367"/>
      <c r="E210" s="367"/>
      <c r="F210" s="367"/>
      <c r="G210" s="17">
        <f>17.2*2+10.1*2+2.1*2</f>
        <v>58.8</v>
      </c>
      <c r="H210" s="7" t="s">
        <v>29</v>
      </c>
      <c r="I210" s="369">
        <v>0.23</v>
      </c>
      <c r="J210" s="369"/>
      <c r="K210" s="369"/>
      <c r="L210" s="369"/>
      <c r="M210" s="369"/>
      <c r="N210" s="17">
        <f>G210*I210</f>
        <v>13.523999999999999</v>
      </c>
      <c r="O210" s="56">
        <f>SUM(N210:N212)</f>
        <v>15.157</v>
      </c>
      <c r="P210" s="331" t="s">
        <v>3</v>
      </c>
    </row>
    <row r="211" spans="1:16" ht="15" customHeight="1" x14ac:dyDescent="0.3">
      <c r="A211" s="94"/>
      <c r="B211" s="367">
        <v>7.1</v>
      </c>
      <c r="C211" s="367"/>
      <c r="D211" s="367"/>
      <c r="E211" s="367"/>
      <c r="F211" s="367"/>
      <c r="G211" s="17">
        <v>7.1</v>
      </c>
      <c r="H211" s="7" t="s">
        <v>29</v>
      </c>
      <c r="I211" s="369">
        <v>0.23</v>
      </c>
      <c r="J211" s="369"/>
      <c r="K211" s="369"/>
      <c r="L211" s="369"/>
      <c r="M211" s="369"/>
      <c r="N211" s="17">
        <f>G211*I211</f>
        <v>1.633</v>
      </c>
      <c r="O211" s="17"/>
    </row>
    <row r="212" spans="1:16" ht="15" customHeight="1" x14ac:dyDescent="0.3">
      <c r="A212" s="94"/>
      <c r="B212" s="367">
        <v>0</v>
      </c>
      <c r="C212" s="367"/>
      <c r="D212" s="367"/>
      <c r="E212" s="367"/>
      <c r="F212" s="367"/>
      <c r="G212" s="17">
        <v>0</v>
      </c>
      <c r="H212" s="7" t="s">
        <v>29</v>
      </c>
      <c r="I212" s="369">
        <v>0.23</v>
      </c>
      <c r="J212" s="369"/>
      <c r="K212" s="369"/>
      <c r="L212" s="369"/>
      <c r="M212" s="369"/>
      <c r="N212" s="17">
        <f>G212*I212</f>
        <v>0</v>
      </c>
      <c r="O212" s="17"/>
    </row>
    <row r="213" spans="1:16" ht="15" customHeight="1" x14ac:dyDescent="0.3">
      <c r="A213" s="94"/>
      <c r="B213" s="333"/>
      <c r="C213" s="333"/>
      <c r="D213" s="333"/>
      <c r="E213" s="333"/>
      <c r="F213" s="333"/>
      <c r="G213" s="17"/>
      <c r="H213" s="7"/>
      <c r="I213" s="28"/>
      <c r="J213" s="28"/>
      <c r="K213" s="28"/>
      <c r="L213" s="28"/>
      <c r="M213" s="28"/>
      <c r="N213" s="28"/>
      <c r="O213" s="28"/>
      <c r="P213" s="28"/>
    </row>
    <row r="214" spans="1:16" ht="15" customHeight="1" x14ac:dyDescent="0.3">
      <c r="A214" s="94" t="s">
        <v>12</v>
      </c>
      <c r="B214" s="348" t="s">
        <v>195</v>
      </c>
      <c r="C214" s="348"/>
      <c r="D214" s="348"/>
      <c r="E214" s="348"/>
      <c r="F214" s="348"/>
      <c r="G214" s="348"/>
      <c r="H214" s="348"/>
      <c r="I214" s="3"/>
      <c r="J214" s="3"/>
      <c r="K214" s="341"/>
      <c r="L214" s="341"/>
      <c r="M214" s="341"/>
      <c r="N214" s="17"/>
      <c r="O214" s="17"/>
    </row>
    <row r="215" spans="1:16" x14ac:dyDescent="0.3">
      <c r="A215" s="94"/>
      <c r="B215" s="367" t="s">
        <v>194</v>
      </c>
      <c r="C215" s="367"/>
      <c r="D215" s="367"/>
      <c r="E215" s="367"/>
      <c r="F215" s="367"/>
      <c r="G215" s="17">
        <f>17.2*2+10.1*2+2.1*2</f>
        <v>58.8</v>
      </c>
      <c r="H215" s="7" t="s">
        <v>29</v>
      </c>
      <c r="I215" s="369">
        <v>2.75</v>
      </c>
      <c r="J215" s="369"/>
      <c r="K215" s="369"/>
      <c r="L215" s="369"/>
      <c r="M215" s="369"/>
      <c r="N215" s="17">
        <f>G215*I215</f>
        <v>161.69999999999999</v>
      </c>
      <c r="O215" s="28"/>
      <c r="P215" s="28"/>
    </row>
    <row r="216" spans="1:16" x14ac:dyDescent="0.3">
      <c r="A216" s="94"/>
      <c r="B216" s="367" t="s">
        <v>213</v>
      </c>
      <c r="C216" s="367"/>
      <c r="D216" s="367"/>
      <c r="E216" s="367"/>
      <c r="F216" s="367"/>
      <c r="G216" s="17">
        <v>-5.7</v>
      </c>
      <c r="H216" s="7" t="s">
        <v>29</v>
      </c>
      <c r="I216" s="369">
        <v>2.75</v>
      </c>
      <c r="J216" s="369"/>
      <c r="K216" s="369"/>
      <c r="L216" s="369"/>
      <c r="M216" s="369"/>
      <c r="N216" s="17">
        <f>G216*I216</f>
        <v>-15.675000000000001</v>
      </c>
      <c r="O216" s="17"/>
    </row>
    <row r="217" spans="1:16" ht="15" customHeight="1" x14ac:dyDescent="0.3">
      <c r="A217" s="94"/>
      <c r="B217" s="367">
        <v>7.1</v>
      </c>
      <c r="C217" s="367"/>
      <c r="D217" s="367"/>
      <c r="E217" s="367"/>
      <c r="F217" s="367"/>
      <c r="G217" s="17">
        <v>7.1</v>
      </c>
      <c r="H217" s="7" t="s">
        <v>29</v>
      </c>
      <c r="I217" s="369">
        <v>2.75</v>
      </c>
      <c r="J217" s="369"/>
      <c r="K217" s="369"/>
      <c r="L217" s="369"/>
      <c r="M217" s="369"/>
      <c r="N217" s="17">
        <f>G217*I217</f>
        <v>19.524999999999999</v>
      </c>
      <c r="O217" s="17"/>
    </row>
    <row r="218" spans="1:16" ht="15" customHeight="1" x14ac:dyDescent="0.3">
      <c r="A218" s="94"/>
      <c r="B218" s="367" t="s">
        <v>196</v>
      </c>
      <c r="C218" s="367"/>
      <c r="D218" s="367"/>
      <c r="E218" s="367"/>
      <c r="F218" s="367"/>
      <c r="G218" s="17">
        <v>0</v>
      </c>
      <c r="H218" s="7" t="s">
        <v>29</v>
      </c>
      <c r="I218" s="369">
        <v>2.75</v>
      </c>
      <c r="J218" s="369"/>
      <c r="K218" s="369"/>
      <c r="L218" s="369"/>
      <c r="M218" s="369"/>
      <c r="N218" s="17">
        <f>G218*I218</f>
        <v>0</v>
      </c>
      <c r="O218" s="17"/>
    </row>
    <row r="219" spans="1:16" x14ac:dyDescent="0.3">
      <c r="A219" s="94"/>
      <c r="B219" s="341" t="s">
        <v>78</v>
      </c>
      <c r="G219" s="17"/>
      <c r="H219" s="7"/>
      <c r="I219" s="339"/>
      <c r="J219" s="339"/>
      <c r="K219" s="339"/>
      <c r="L219" s="339"/>
      <c r="M219" s="339"/>
      <c r="N219" s="17"/>
      <c r="O219" s="17"/>
    </row>
    <row r="220" spans="1:16" x14ac:dyDescent="0.3">
      <c r="A220" s="94"/>
      <c r="B220" s="333"/>
      <c r="C220" s="333">
        <v>0.7</v>
      </c>
      <c r="D220" s="333">
        <v>0.6</v>
      </c>
      <c r="E220" s="333">
        <v>7</v>
      </c>
      <c r="F220" s="333"/>
      <c r="G220" s="17">
        <f t="shared" ref="G220:G225" si="0">C220*D220*E220</f>
        <v>2.94</v>
      </c>
      <c r="H220" s="7" t="s">
        <v>3</v>
      </c>
      <c r="I220" s="339"/>
      <c r="J220" s="339"/>
      <c r="K220" s="339"/>
      <c r="L220" s="339"/>
      <c r="M220" s="339"/>
      <c r="N220" s="17"/>
      <c r="O220" s="17"/>
    </row>
    <row r="221" spans="1:16" ht="15" customHeight="1" x14ac:dyDescent="0.3">
      <c r="A221" s="94"/>
      <c r="B221" s="333"/>
      <c r="C221" s="333">
        <v>1</v>
      </c>
      <c r="D221" s="333">
        <v>0.6</v>
      </c>
      <c r="E221" s="333">
        <v>4</v>
      </c>
      <c r="F221" s="333"/>
      <c r="G221" s="17">
        <f t="shared" si="0"/>
        <v>2.4</v>
      </c>
      <c r="H221" s="7" t="s">
        <v>3</v>
      </c>
      <c r="I221" s="339"/>
      <c r="J221" s="339"/>
      <c r="K221" s="339"/>
      <c r="L221" s="339"/>
      <c r="M221" s="339"/>
      <c r="N221" s="17"/>
      <c r="O221" s="17"/>
    </row>
    <row r="222" spans="1:16" ht="15" customHeight="1" x14ac:dyDescent="0.3">
      <c r="A222" s="94"/>
      <c r="B222" s="333"/>
      <c r="C222" s="333">
        <v>1</v>
      </c>
      <c r="D222" s="333">
        <v>2.1</v>
      </c>
      <c r="E222" s="333">
        <v>4</v>
      </c>
      <c r="F222" s="333"/>
      <c r="G222" s="17">
        <f t="shared" si="0"/>
        <v>8.4</v>
      </c>
      <c r="H222" s="7" t="s">
        <v>3</v>
      </c>
      <c r="I222" s="339"/>
      <c r="J222" s="339"/>
      <c r="K222" s="339"/>
      <c r="L222" s="339"/>
      <c r="M222" s="339"/>
      <c r="N222" s="17"/>
      <c r="O222" s="17"/>
    </row>
    <row r="223" spans="1:16" x14ac:dyDescent="0.3">
      <c r="A223" s="94"/>
      <c r="B223" s="333"/>
      <c r="C223" s="333">
        <v>1.1000000000000001</v>
      </c>
      <c r="D223" s="333">
        <v>2.1</v>
      </c>
      <c r="E223" s="333">
        <v>1</v>
      </c>
      <c r="F223" s="333"/>
      <c r="G223" s="17">
        <f t="shared" si="0"/>
        <v>2.3100000000000005</v>
      </c>
      <c r="H223" s="7" t="s">
        <v>3</v>
      </c>
      <c r="I223" s="339"/>
      <c r="J223" s="339"/>
      <c r="K223" s="339"/>
      <c r="L223" s="339"/>
      <c r="M223" s="339"/>
      <c r="N223" s="17"/>
      <c r="O223" s="17"/>
    </row>
    <row r="224" spans="1:16" x14ac:dyDescent="0.3">
      <c r="A224" s="94"/>
      <c r="B224" s="333"/>
      <c r="C224" s="333">
        <v>1.2</v>
      </c>
      <c r="D224" s="333">
        <v>2.1</v>
      </c>
      <c r="E224" s="333">
        <v>1</v>
      </c>
      <c r="F224" s="333"/>
      <c r="G224" s="17">
        <f t="shared" si="0"/>
        <v>2.52</v>
      </c>
      <c r="H224" s="7" t="s">
        <v>3</v>
      </c>
      <c r="I224" s="339"/>
      <c r="J224" s="339"/>
      <c r="K224" s="339"/>
      <c r="L224" s="339"/>
      <c r="M224" s="339"/>
      <c r="N224" s="17"/>
      <c r="O224" s="17"/>
    </row>
    <row r="225" spans="1:19" ht="15" customHeight="1" x14ac:dyDescent="0.3">
      <c r="A225" s="94"/>
      <c r="B225" s="333"/>
      <c r="C225" s="333">
        <v>1.9</v>
      </c>
      <c r="D225" s="333">
        <v>2.1</v>
      </c>
      <c r="E225" s="333">
        <v>1</v>
      </c>
      <c r="F225" s="333"/>
      <c r="G225" s="17">
        <f t="shared" si="0"/>
        <v>3.9899999999999998</v>
      </c>
      <c r="H225" s="7" t="s">
        <v>3</v>
      </c>
      <c r="I225" s="339"/>
      <c r="J225" s="339"/>
      <c r="K225" s="339"/>
      <c r="L225" s="339"/>
      <c r="M225" s="339"/>
      <c r="N225" s="17"/>
      <c r="O225" s="17"/>
    </row>
    <row r="226" spans="1:19" x14ac:dyDescent="0.3">
      <c r="A226" s="94"/>
      <c r="B226" s="333"/>
      <c r="C226" s="333"/>
      <c r="D226" s="333"/>
      <c r="E226" s="333">
        <f>SUM(E220:E225)</f>
        <v>18</v>
      </c>
      <c r="F226" s="333"/>
      <c r="G226" s="17">
        <f>SUM(G220:G225)</f>
        <v>22.56</v>
      </c>
      <c r="H226" s="7" t="s">
        <v>3</v>
      </c>
      <c r="I226" s="369">
        <v>-1</v>
      </c>
      <c r="J226" s="369"/>
      <c r="K226" s="369"/>
      <c r="L226" s="369"/>
      <c r="M226" s="369"/>
      <c r="N226" s="17">
        <f>G226*I226</f>
        <v>-22.56</v>
      </c>
      <c r="O226" s="17"/>
    </row>
    <row r="227" spans="1:19" x14ac:dyDescent="0.3">
      <c r="A227" s="94"/>
      <c r="B227" s="341" t="s">
        <v>79</v>
      </c>
      <c r="G227" s="17"/>
      <c r="H227" s="7"/>
      <c r="I227" s="339"/>
      <c r="J227" s="339"/>
      <c r="K227" s="339"/>
      <c r="L227" s="339"/>
      <c r="M227" s="339"/>
      <c r="N227" s="17"/>
      <c r="O227" s="17"/>
    </row>
    <row r="228" spans="1:19" x14ac:dyDescent="0.3">
      <c r="A228" s="94"/>
      <c r="C228" s="333">
        <v>0</v>
      </c>
      <c r="D228" s="333">
        <v>2.1</v>
      </c>
      <c r="E228" s="333">
        <v>0</v>
      </c>
      <c r="F228" s="333"/>
      <c r="G228" s="17">
        <f>C228*D228*E228</f>
        <v>0</v>
      </c>
      <c r="H228" s="7" t="s">
        <v>3</v>
      </c>
      <c r="I228" s="339"/>
      <c r="J228" s="339"/>
      <c r="K228" s="339"/>
      <c r="L228" s="339"/>
      <c r="M228" s="339"/>
      <c r="N228" s="17"/>
      <c r="O228" s="17"/>
    </row>
    <row r="229" spans="1:19" x14ac:dyDescent="0.3">
      <c r="A229" s="94"/>
      <c r="B229" s="333"/>
      <c r="C229" s="333"/>
      <c r="D229" s="333"/>
      <c r="E229" s="333">
        <f>SUM(E228:E228)</f>
        <v>0</v>
      </c>
      <c r="F229" s="333"/>
      <c r="G229" s="17">
        <f>SUM(G228:G228)</f>
        <v>0</v>
      </c>
      <c r="H229" s="7" t="s">
        <v>3</v>
      </c>
      <c r="I229" s="369">
        <v>-1</v>
      </c>
      <c r="J229" s="369"/>
      <c r="K229" s="369"/>
      <c r="L229" s="369"/>
      <c r="M229" s="369"/>
      <c r="N229" s="17">
        <f>G229*I229</f>
        <v>0</v>
      </c>
      <c r="O229" s="56">
        <f>SUM(N215:N229)</f>
        <v>142.98999999999998</v>
      </c>
      <c r="P229" s="331" t="s">
        <v>3</v>
      </c>
    </row>
    <row r="230" spans="1:19" ht="15" customHeight="1" x14ac:dyDescent="0.3">
      <c r="A230" s="94"/>
      <c r="G230" s="17"/>
      <c r="H230" s="7"/>
      <c r="I230" s="339"/>
      <c r="J230" s="339"/>
      <c r="K230" s="339"/>
      <c r="L230" s="339"/>
      <c r="M230" s="339"/>
      <c r="N230" s="17"/>
      <c r="O230" s="17"/>
    </row>
    <row r="231" spans="1:19" x14ac:dyDescent="0.3">
      <c r="A231" s="94" t="s">
        <v>4</v>
      </c>
      <c r="B231" s="363" t="s">
        <v>82</v>
      </c>
      <c r="C231" s="363"/>
      <c r="D231" s="363"/>
      <c r="E231" s="363"/>
      <c r="F231" s="363"/>
      <c r="G231" s="363"/>
      <c r="H231" s="363"/>
      <c r="I231" s="4"/>
      <c r="J231" s="4"/>
      <c r="K231" s="341"/>
      <c r="L231" s="341"/>
      <c r="M231" s="341"/>
      <c r="N231" s="17"/>
      <c r="O231" s="17"/>
    </row>
    <row r="232" spans="1:19" ht="15" customHeight="1" x14ac:dyDescent="0.3">
      <c r="A232" s="94"/>
      <c r="B232" s="367" t="s">
        <v>197</v>
      </c>
      <c r="C232" s="367"/>
      <c r="D232" s="367"/>
      <c r="E232" s="367"/>
      <c r="F232" s="367"/>
      <c r="G232" s="17">
        <f>8.5+1.8+2.65+2.05+1.5+2.8+0.7*2+4.1+ 4.2*2+1.55*5</f>
        <v>40.949999999999996</v>
      </c>
      <c r="H232" s="7" t="s">
        <v>29</v>
      </c>
      <c r="I232" s="369">
        <v>3</v>
      </c>
      <c r="J232" s="369"/>
      <c r="K232" s="369"/>
      <c r="L232" s="369"/>
      <c r="M232" s="369"/>
      <c r="N232" s="17">
        <f>G232*I232</f>
        <v>122.85</v>
      </c>
      <c r="O232" s="17"/>
    </row>
    <row r="233" spans="1:19" ht="15" customHeight="1" x14ac:dyDescent="0.3">
      <c r="A233" s="94"/>
      <c r="B233" s="367" t="s">
        <v>198</v>
      </c>
      <c r="C233" s="367"/>
      <c r="D233" s="367"/>
      <c r="E233" s="367"/>
      <c r="F233" s="367"/>
      <c r="G233" s="17">
        <f>5.7*2+2.1*4+2.7</f>
        <v>22.5</v>
      </c>
      <c r="H233" s="7" t="s">
        <v>29</v>
      </c>
      <c r="I233" s="369">
        <v>3</v>
      </c>
      <c r="J233" s="369"/>
      <c r="K233" s="369"/>
      <c r="L233" s="369"/>
      <c r="M233" s="369"/>
      <c r="N233" s="17">
        <f>G233*I233</f>
        <v>67.5</v>
      </c>
      <c r="O233" s="17"/>
    </row>
    <row r="234" spans="1:19" ht="15" customHeight="1" x14ac:dyDescent="0.3">
      <c r="A234" s="94"/>
      <c r="B234" s="341" t="s">
        <v>58</v>
      </c>
      <c r="G234" s="17"/>
      <c r="H234" s="7"/>
      <c r="I234" s="7"/>
      <c r="J234" s="7"/>
      <c r="K234" s="341"/>
      <c r="L234" s="341"/>
      <c r="M234" s="341"/>
      <c r="N234" s="17"/>
      <c r="O234" s="17"/>
    </row>
    <row r="235" spans="1:19" ht="15" customHeight="1" x14ac:dyDescent="0.3">
      <c r="A235" s="94"/>
      <c r="C235" s="333">
        <v>0.9</v>
      </c>
      <c r="D235" s="333">
        <v>2.1</v>
      </c>
      <c r="E235" s="333">
        <v>8</v>
      </c>
      <c r="F235" s="333"/>
      <c r="G235" s="17">
        <f>C235*D235*E235</f>
        <v>15.120000000000001</v>
      </c>
      <c r="H235" s="7" t="s">
        <v>3</v>
      </c>
      <c r="I235" s="7"/>
      <c r="J235" s="7"/>
      <c r="K235" s="341"/>
      <c r="L235" s="341"/>
      <c r="M235" s="341"/>
      <c r="N235" s="17"/>
      <c r="O235" s="17"/>
    </row>
    <row r="236" spans="1:19" ht="15" customHeight="1" x14ac:dyDescent="0.3">
      <c r="A236" s="94"/>
      <c r="C236" s="333">
        <v>0.75</v>
      </c>
      <c r="D236" s="333">
        <v>2.1</v>
      </c>
      <c r="E236" s="333">
        <v>10</v>
      </c>
      <c r="F236" s="333"/>
      <c r="G236" s="17">
        <f>C236*D236*E236</f>
        <v>15.750000000000002</v>
      </c>
      <c r="H236" s="7" t="s">
        <v>3</v>
      </c>
      <c r="I236" s="7"/>
      <c r="J236" s="7"/>
      <c r="K236" s="341"/>
      <c r="L236" s="341"/>
      <c r="M236" s="341"/>
      <c r="N236" s="17"/>
      <c r="O236" s="17"/>
    </row>
    <row r="237" spans="1:19" x14ac:dyDescent="0.3">
      <c r="A237" s="94"/>
      <c r="B237" s="62"/>
      <c r="C237" s="62"/>
      <c r="D237" s="62"/>
      <c r="E237" s="62"/>
      <c r="F237" s="62"/>
      <c r="G237" s="17">
        <f>SUM(G235:G236)</f>
        <v>30.870000000000005</v>
      </c>
      <c r="H237" s="331" t="s">
        <v>3</v>
      </c>
      <c r="I237" s="369">
        <v>-1</v>
      </c>
      <c r="J237" s="369"/>
      <c r="K237" s="369"/>
      <c r="L237" s="369"/>
      <c r="M237" s="369"/>
      <c r="N237" s="48">
        <f>G237*I237</f>
        <v>-30.870000000000005</v>
      </c>
      <c r="O237" s="56">
        <f>SUM(N232:N237)</f>
        <v>159.47999999999999</v>
      </c>
      <c r="P237" s="331" t="s">
        <v>3</v>
      </c>
    </row>
    <row r="238" spans="1:19" ht="15" customHeight="1" x14ac:dyDescent="0.3">
      <c r="A238" s="94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</row>
    <row r="239" spans="1:19" x14ac:dyDescent="0.3">
      <c r="A239" s="94" t="s">
        <v>5</v>
      </c>
      <c r="B239" s="348" t="s">
        <v>175</v>
      </c>
      <c r="C239" s="348"/>
      <c r="D239" s="348"/>
      <c r="E239" s="348"/>
      <c r="F239" s="348"/>
      <c r="G239" s="348"/>
      <c r="H239" s="348"/>
      <c r="I239" s="3"/>
      <c r="J239" s="3"/>
      <c r="K239" s="341"/>
      <c r="L239" s="341"/>
      <c r="M239" s="341"/>
      <c r="N239" s="17"/>
      <c r="O239" s="17"/>
      <c r="Q239" s="331"/>
      <c r="R239" s="331"/>
      <c r="S239" s="331"/>
    </row>
    <row r="240" spans="1:19" x14ac:dyDescent="0.3">
      <c r="A240" s="94"/>
      <c r="B240" s="367" t="s">
        <v>215</v>
      </c>
      <c r="C240" s="367"/>
      <c r="D240" s="367"/>
      <c r="E240" s="367"/>
      <c r="F240" s="367"/>
      <c r="G240" s="17">
        <f>1*4+1.5*2+2.25*1</f>
        <v>9.25</v>
      </c>
      <c r="H240" s="7" t="s">
        <v>29</v>
      </c>
      <c r="I240" s="7">
        <v>0.3</v>
      </c>
      <c r="J240" s="7" t="s">
        <v>68</v>
      </c>
      <c r="K240" s="341">
        <v>0.24</v>
      </c>
      <c r="L240" s="341"/>
      <c r="M240" s="341"/>
      <c r="N240" s="17">
        <f>G240*I240*K240</f>
        <v>0.66599999999999993</v>
      </c>
      <c r="Q240" s="331"/>
      <c r="R240" s="331"/>
      <c r="S240" s="331"/>
    </row>
    <row r="241" spans="1:19" ht="15" customHeight="1" x14ac:dyDescent="0.3">
      <c r="A241" s="94"/>
      <c r="B241" s="367">
        <v>0</v>
      </c>
      <c r="C241" s="367"/>
      <c r="D241" s="367"/>
      <c r="E241" s="367"/>
      <c r="F241" s="367"/>
      <c r="G241" s="17">
        <v>0</v>
      </c>
      <c r="H241" s="7" t="s">
        <v>29</v>
      </c>
      <c r="I241" s="7">
        <v>0.3</v>
      </c>
      <c r="J241" s="7" t="s">
        <v>68</v>
      </c>
      <c r="K241" s="341">
        <v>0.08</v>
      </c>
      <c r="L241" s="341"/>
      <c r="M241" s="341"/>
      <c r="N241" s="17">
        <f>G241*I241*K241</f>
        <v>0</v>
      </c>
      <c r="O241" s="56">
        <f>SUM(N240:N241)</f>
        <v>0.66599999999999993</v>
      </c>
      <c r="P241" s="331" t="s">
        <v>9</v>
      </c>
      <c r="Q241" s="331"/>
      <c r="R241" s="331"/>
      <c r="S241" s="331"/>
    </row>
    <row r="242" spans="1:19" x14ac:dyDescent="0.3">
      <c r="A242" s="94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</row>
    <row r="243" spans="1:19" x14ac:dyDescent="0.3">
      <c r="A243" s="94" t="s">
        <v>6</v>
      </c>
      <c r="B243" s="348" t="s">
        <v>200</v>
      </c>
      <c r="C243" s="348"/>
      <c r="D243" s="348"/>
      <c r="E243" s="348"/>
      <c r="F243" s="4"/>
      <c r="G243" s="5"/>
      <c r="H243" s="3"/>
      <c r="I243" s="3"/>
      <c r="J243" s="3"/>
      <c r="K243" s="6"/>
      <c r="L243" s="6"/>
      <c r="M243" s="6"/>
      <c r="N243" s="17"/>
      <c r="O243" s="17"/>
    </row>
    <row r="244" spans="1:19" x14ac:dyDescent="0.3">
      <c r="A244" s="94"/>
      <c r="B244" s="333">
        <v>0.46</v>
      </c>
      <c r="C244" s="247" t="s">
        <v>68</v>
      </c>
      <c r="D244" s="333">
        <v>5</v>
      </c>
      <c r="E244" s="333"/>
      <c r="F244" s="333"/>
      <c r="G244" s="17">
        <f>B244*D244</f>
        <v>2.3000000000000003</v>
      </c>
      <c r="H244" s="7" t="s">
        <v>29</v>
      </c>
      <c r="I244" s="341"/>
      <c r="J244" s="341"/>
      <c r="K244" s="341"/>
      <c r="L244" s="341"/>
      <c r="M244" s="341"/>
      <c r="N244" s="17">
        <f>G244</f>
        <v>2.3000000000000003</v>
      </c>
      <c r="O244" s="56">
        <f>SUM(N244:N245)</f>
        <v>2.5300000000000002</v>
      </c>
      <c r="P244" s="7" t="s">
        <v>29</v>
      </c>
    </row>
    <row r="245" spans="1:19" x14ac:dyDescent="0.3">
      <c r="A245" s="94"/>
      <c r="B245" s="333">
        <v>0.23</v>
      </c>
      <c r="C245" s="247" t="s">
        <v>68</v>
      </c>
      <c r="D245" s="333">
        <v>1</v>
      </c>
      <c r="E245" s="333"/>
      <c r="F245" s="333"/>
      <c r="G245" s="17">
        <f>B245*D245</f>
        <v>0.23</v>
      </c>
      <c r="H245" s="7" t="s">
        <v>29</v>
      </c>
      <c r="I245" s="341"/>
      <c r="J245" s="341"/>
      <c r="K245" s="341"/>
      <c r="L245" s="341"/>
      <c r="M245" s="341"/>
      <c r="N245" s="17">
        <f>G245</f>
        <v>0.23</v>
      </c>
      <c r="O245" s="17"/>
    </row>
    <row r="246" spans="1:19" x14ac:dyDescent="0.3">
      <c r="A246" s="94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</row>
    <row r="247" spans="1:19" x14ac:dyDescent="0.3">
      <c r="A247" s="94" t="s">
        <v>7</v>
      </c>
      <c r="B247" s="149" t="s">
        <v>216</v>
      </c>
      <c r="C247" s="149"/>
      <c r="D247" s="149"/>
      <c r="E247" s="149"/>
      <c r="F247" s="4"/>
      <c r="G247" s="5"/>
      <c r="H247" s="3"/>
      <c r="I247" s="3"/>
      <c r="J247" s="3"/>
      <c r="K247" s="6"/>
      <c r="L247" s="6"/>
      <c r="M247" s="6"/>
      <c r="N247" s="17"/>
      <c r="O247" s="17"/>
    </row>
    <row r="248" spans="1:19" x14ac:dyDescent="0.3">
      <c r="A248" s="94"/>
      <c r="B248" s="367" t="s">
        <v>217</v>
      </c>
      <c r="C248" s="367"/>
      <c r="D248" s="367"/>
      <c r="E248" s="367"/>
      <c r="F248" s="367"/>
      <c r="G248" s="17">
        <f>1.3+1+0.9+1+1.1+2.1</f>
        <v>7.3999999999999986</v>
      </c>
      <c r="H248" s="7" t="s">
        <v>29</v>
      </c>
      <c r="I248" s="369">
        <v>1.2</v>
      </c>
      <c r="J248" s="369"/>
      <c r="K248" s="369"/>
      <c r="L248" s="369"/>
      <c r="M248" s="369"/>
      <c r="N248" s="48">
        <f>G248*I248</f>
        <v>8.8799999999999972</v>
      </c>
      <c r="O248" s="56">
        <f>SUM(N247:N248)</f>
        <v>8.8799999999999972</v>
      </c>
      <c r="P248" s="7" t="s">
        <v>3</v>
      </c>
    </row>
    <row r="249" spans="1:19" x14ac:dyDescent="0.3">
      <c r="A249" s="94"/>
      <c r="B249" s="28"/>
      <c r="C249" s="28"/>
      <c r="D249" s="28"/>
      <c r="E249" s="28"/>
      <c r="F249" s="28"/>
      <c r="G249" s="17"/>
      <c r="H249" s="7"/>
      <c r="I249" s="377"/>
      <c r="J249" s="377"/>
      <c r="K249" s="377"/>
      <c r="L249" s="341"/>
      <c r="M249" s="341"/>
      <c r="N249" s="17"/>
      <c r="O249" s="17"/>
    </row>
    <row r="250" spans="1:19" ht="15" customHeight="1" x14ac:dyDescent="0.3">
      <c r="A250" s="94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</row>
    <row r="251" spans="1:19" ht="15" customHeight="1" x14ac:dyDescent="0.3">
      <c r="A251" s="94" t="s">
        <v>8</v>
      </c>
      <c r="B251" s="149" t="s">
        <v>199</v>
      </c>
      <c r="C251" s="149"/>
      <c r="D251" s="149"/>
      <c r="E251" s="149"/>
      <c r="F251" s="4"/>
      <c r="G251" s="5"/>
      <c r="H251" s="3"/>
      <c r="I251" s="3"/>
      <c r="J251" s="3"/>
      <c r="K251" s="6"/>
      <c r="L251" s="6"/>
      <c r="M251" s="6"/>
      <c r="N251" s="17"/>
      <c r="O251" s="17"/>
    </row>
    <row r="252" spans="1:19" x14ac:dyDescent="0.3">
      <c r="A252" s="94"/>
      <c r="B252" s="377">
        <v>6.33</v>
      </c>
      <c r="C252" s="377"/>
      <c r="D252" s="377"/>
      <c r="E252" s="377"/>
      <c r="F252" s="377"/>
      <c r="G252" s="17">
        <f>B252</f>
        <v>6.33</v>
      </c>
      <c r="H252" s="7" t="s">
        <v>29</v>
      </c>
      <c r="I252" s="341"/>
      <c r="J252" s="341"/>
      <c r="K252" s="341"/>
      <c r="L252" s="341"/>
      <c r="M252" s="341"/>
      <c r="N252" s="17">
        <f>G252</f>
        <v>6.33</v>
      </c>
      <c r="O252" s="56">
        <f>SUM(N251:N252)</f>
        <v>6.33</v>
      </c>
      <c r="P252" s="7" t="s">
        <v>29</v>
      </c>
    </row>
    <row r="253" spans="1:19" x14ac:dyDescent="0.3">
      <c r="A253" s="94"/>
      <c r="B253" s="377"/>
      <c r="C253" s="377"/>
      <c r="D253" s="377"/>
      <c r="E253" s="377"/>
      <c r="F253" s="377"/>
      <c r="G253" s="17"/>
      <c r="H253" s="7"/>
      <c r="I253" s="377"/>
      <c r="J253" s="377"/>
      <c r="K253" s="377"/>
      <c r="L253" s="341"/>
      <c r="M253" s="341"/>
      <c r="N253" s="17"/>
      <c r="O253" s="17"/>
    </row>
    <row r="254" spans="1:19" x14ac:dyDescent="0.3">
      <c r="A254" s="94"/>
      <c r="G254" s="17"/>
      <c r="H254" s="7"/>
      <c r="I254" s="341"/>
      <c r="J254" s="341"/>
      <c r="K254" s="341"/>
      <c r="L254" s="341"/>
      <c r="M254" s="341"/>
      <c r="N254" s="17"/>
      <c r="O254" s="17"/>
    </row>
    <row r="255" spans="1:19" ht="15.6" x14ac:dyDescent="0.3">
      <c r="B255" s="4"/>
      <c r="C255" s="4"/>
      <c r="D255" s="4"/>
      <c r="E255" s="4"/>
      <c r="F255" s="4"/>
      <c r="G255" s="48"/>
      <c r="N255" s="17"/>
      <c r="O255" s="17"/>
      <c r="Q255" s="23"/>
      <c r="R255" s="23"/>
      <c r="S255" s="23"/>
    </row>
    <row r="256" spans="1:19" ht="15.6" x14ac:dyDescent="0.3">
      <c r="B256" s="4"/>
      <c r="C256" s="4"/>
      <c r="D256" s="4"/>
      <c r="E256" s="4"/>
      <c r="F256" s="4"/>
      <c r="G256" s="48"/>
      <c r="N256" s="17"/>
      <c r="O256" s="17"/>
      <c r="Q256" s="23"/>
      <c r="R256" s="23"/>
      <c r="S256" s="23"/>
    </row>
    <row r="257" spans="1:19" ht="15" customHeight="1" x14ac:dyDescent="0.3">
      <c r="B257" s="4"/>
      <c r="C257" s="4"/>
      <c r="D257" s="4"/>
      <c r="E257" s="4"/>
      <c r="F257" s="4"/>
      <c r="G257" s="48"/>
      <c r="N257" s="17"/>
      <c r="O257" s="17"/>
      <c r="Q257" s="23"/>
      <c r="R257" s="23"/>
      <c r="S257" s="23"/>
    </row>
    <row r="258" spans="1:19" ht="18" x14ac:dyDescent="0.35">
      <c r="A258" s="94"/>
      <c r="B258" s="82" t="s">
        <v>26</v>
      </c>
      <c r="C258" s="82"/>
      <c r="D258" s="82"/>
      <c r="E258" s="82"/>
      <c r="F258" s="82"/>
      <c r="G258" s="17"/>
      <c r="K258" s="50"/>
      <c r="L258" s="50"/>
      <c r="M258" s="50"/>
      <c r="N258" s="53"/>
      <c r="O258" s="53"/>
      <c r="P258" s="19"/>
      <c r="Q258" s="24"/>
      <c r="R258" s="24"/>
      <c r="S258" s="24"/>
    </row>
    <row r="259" spans="1:19" ht="15" customHeight="1" x14ac:dyDescent="0.3">
      <c r="A259" s="330" t="s">
        <v>0</v>
      </c>
      <c r="B259" s="331" t="s">
        <v>62</v>
      </c>
      <c r="C259" s="331"/>
      <c r="D259" s="331"/>
      <c r="E259" s="331"/>
      <c r="F259" s="331"/>
      <c r="G259" s="331"/>
      <c r="K259" s="50"/>
      <c r="L259" s="50"/>
      <c r="M259" s="50"/>
      <c r="N259" s="53"/>
      <c r="O259" s="53"/>
      <c r="P259" s="19"/>
      <c r="Q259" s="29"/>
      <c r="R259" s="29"/>
      <c r="S259" s="29"/>
    </row>
    <row r="260" spans="1:19" x14ac:dyDescent="0.3">
      <c r="B260" s="367" t="s">
        <v>218</v>
      </c>
      <c r="C260" s="367"/>
      <c r="D260" s="367"/>
      <c r="E260" s="367"/>
      <c r="F260" s="367"/>
      <c r="G260" s="187">
        <f>6.1+6.2+26.3+16.8+11+6.5+6.5+5.3+5.3+5.1+8.3+5.1</f>
        <v>108.49999999999999</v>
      </c>
      <c r="H260" s="7" t="s">
        <v>29</v>
      </c>
      <c r="I260" s="369">
        <v>2.85</v>
      </c>
      <c r="J260" s="369"/>
      <c r="K260" s="369"/>
      <c r="L260" s="369"/>
      <c r="M260" s="369"/>
      <c r="N260" s="17">
        <f>G260*I260</f>
        <v>309.22499999999997</v>
      </c>
      <c r="O260" s="53"/>
      <c r="P260" s="19"/>
      <c r="Q260" s="29"/>
      <c r="R260" s="29"/>
      <c r="S260" s="29"/>
    </row>
    <row r="261" spans="1:19" x14ac:dyDescent="0.3">
      <c r="B261" s="367" t="s">
        <v>219</v>
      </c>
      <c r="C261" s="367"/>
      <c r="D261" s="367"/>
      <c r="E261" s="367"/>
      <c r="F261" s="367"/>
      <c r="G261" s="187">
        <f>11+13.2+6.4+13.2+6.4+11+7.1+8.2+8.2</f>
        <v>84.7</v>
      </c>
      <c r="H261" s="7" t="s">
        <v>29</v>
      </c>
      <c r="I261" s="369">
        <v>2.85</v>
      </c>
      <c r="J261" s="369"/>
      <c r="K261" s="369"/>
      <c r="L261" s="369"/>
      <c r="M261" s="369"/>
      <c r="N261" s="17">
        <f>G261*I261</f>
        <v>241.39500000000001</v>
      </c>
      <c r="O261" s="53"/>
      <c r="P261" s="19"/>
      <c r="Q261" s="29"/>
      <c r="R261" s="29"/>
      <c r="S261" s="29"/>
    </row>
    <row r="262" spans="1:19" x14ac:dyDescent="0.3">
      <c r="B262" s="341" t="s">
        <v>78</v>
      </c>
      <c r="G262" s="17"/>
      <c r="H262" s="7"/>
      <c r="I262" s="339"/>
      <c r="J262" s="339"/>
      <c r="K262" s="339"/>
      <c r="L262" s="339"/>
      <c r="M262" s="339"/>
      <c r="N262" s="17"/>
      <c r="O262" s="53"/>
      <c r="P262" s="19"/>
      <c r="Q262" s="29"/>
      <c r="R262" s="29"/>
      <c r="S262" s="29"/>
    </row>
    <row r="263" spans="1:19" x14ac:dyDescent="0.3">
      <c r="B263" s="333"/>
      <c r="C263" s="333">
        <v>0.6</v>
      </c>
      <c r="D263" s="333">
        <v>0.6</v>
      </c>
      <c r="E263" s="333">
        <v>7</v>
      </c>
      <c r="F263" s="333"/>
      <c r="G263" s="17">
        <f t="shared" ref="G263:G269" si="1">C263*D263*E263</f>
        <v>2.52</v>
      </c>
      <c r="H263" s="7" t="s">
        <v>3</v>
      </c>
      <c r="I263" s="339"/>
      <c r="J263" s="339"/>
      <c r="K263" s="339"/>
      <c r="L263" s="339"/>
      <c r="M263" s="339"/>
      <c r="N263" s="17"/>
      <c r="O263" s="53"/>
      <c r="P263" s="19"/>
      <c r="Q263" s="29"/>
      <c r="R263" s="29"/>
      <c r="S263" s="29"/>
    </row>
    <row r="264" spans="1:19" x14ac:dyDescent="0.3">
      <c r="B264" s="333"/>
      <c r="C264" s="333">
        <v>0.9</v>
      </c>
      <c r="D264" s="333">
        <v>0.6</v>
      </c>
      <c r="E264" s="333">
        <v>4</v>
      </c>
      <c r="F264" s="333"/>
      <c r="G264" s="17">
        <f t="shared" si="1"/>
        <v>2.16</v>
      </c>
      <c r="H264" s="7" t="s">
        <v>3</v>
      </c>
      <c r="I264" s="339"/>
      <c r="J264" s="339"/>
      <c r="K264" s="339"/>
      <c r="L264" s="339"/>
      <c r="M264" s="339"/>
      <c r="N264" s="17"/>
      <c r="O264" s="53"/>
      <c r="P264" s="19"/>
      <c r="Q264" s="29"/>
      <c r="R264" s="29"/>
      <c r="S264" s="29"/>
    </row>
    <row r="265" spans="1:19" x14ac:dyDescent="0.3">
      <c r="B265" s="333"/>
      <c r="C265" s="333">
        <v>0.9</v>
      </c>
      <c r="D265" s="333">
        <v>2.1</v>
      </c>
      <c r="E265" s="333">
        <v>4</v>
      </c>
      <c r="F265" s="333"/>
      <c r="G265" s="17">
        <f t="shared" si="1"/>
        <v>7.5600000000000005</v>
      </c>
      <c r="H265" s="7" t="s">
        <v>3</v>
      </c>
      <c r="I265" s="339"/>
      <c r="J265" s="339"/>
      <c r="K265" s="339"/>
      <c r="L265" s="339"/>
      <c r="M265" s="339"/>
      <c r="N265" s="17"/>
      <c r="O265" s="53"/>
      <c r="P265" s="19"/>
      <c r="Q265" s="29"/>
      <c r="R265" s="29"/>
      <c r="S265" s="29"/>
    </row>
    <row r="266" spans="1:19" x14ac:dyDescent="0.3">
      <c r="B266" s="333"/>
      <c r="C266" s="333">
        <v>1</v>
      </c>
      <c r="D266" s="333">
        <v>2.1</v>
      </c>
      <c r="E266" s="333">
        <v>1</v>
      </c>
      <c r="F266" s="333"/>
      <c r="G266" s="17">
        <f t="shared" si="1"/>
        <v>2.1</v>
      </c>
      <c r="H266" s="7" t="s">
        <v>3</v>
      </c>
      <c r="I266" s="339"/>
      <c r="J266" s="339"/>
      <c r="K266" s="339"/>
      <c r="L266" s="339"/>
      <c r="M266" s="339"/>
      <c r="N266" s="17"/>
      <c r="O266" s="53"/>
      <c r="P266" s="19"/>
      <c r="Q266" s="29"/>
      <c r="R266" s="29"/>
      <c r="S266" s="29"/>
    </row>
    <row r="267" spans="1:19" x14ac:dyDescent="0.3">
      <c r="B267" s="333"/>
      <c r="C267" s="333">
        <v>1.1000000000000001</v>
      </c>
      <c r="D267" s="333">
        <v>2.1</v>
      </c>
      <c r="E267" s="333">
        <v>1</v>
      </c>
      <c r="F267" s="333"/>
      <c r="G267" s="17">
        <f t="shared" si="1"/>
        <v>2.3100000000000005</v>
      </c>
      <c r="H267" s="7" t="s">
        <v>3</v>
      </c>
      <c r="I267" s="339"/>
      <c r="J267" s="339"/>
      <c r="K267" s="339"/>
      <c r="L267" s="339"/>
      <c r="M267" s="339"/>
      <c r="N267" s="17"/>
      <c r="O267" s="53"/>
      <c r="P267" s="19"/>
      <c r="Q267" s="29"/>
      <c r="R267" s="29"/>
      <c r="S267" s="29"/>
    </row>
    <row r="268" spans="1:19" x14ac:dyDescent="0.3">
      <c r="B268" s="333"/>
      <c r="C268" s="333">
        <v>1.8</v>
      </c>
      <c r="D268" s="333">
        <v>2.1</v>
      </c>
      <c r="E268" s="333">
        <v>1</v>
      </c>
      <c r="F268" s="333"/>
      <c r="G268" s="17">
        <f t="shared" si="1"/>
        <v>3.7800000000000002</v>
      </c>
      <c r="H268" s="7" t="s">
        <v>3</v>
      </c>
      <c r="I268" s="339"/>
      <c r="J268" s="339"/>
      <c r="K268" s="339"/>
      <c r="L268" s="339"/>
      <c r="M268" s="339"/>
      <c r="N268" s="17"/>
      <c r="O268" s="53"/>
      <c r="P268" s="19"/>
      <c r="Q268" s="29"/>
      <c r="R268" s="29"/>
      <c r="S268" s="29"/>
    </row>
    <row r="269" spans="1:19" x14ac:dyDescent="0.3">
      <c r="B269" s="333"/>
      <c r="C269" s="333">
        <v>1.8</v>
      </c>
      <c r="D269" s="333">
        <v>2.4</v>
      </c>
      <c r="E269" s="333">
        <v>3</v>
      </c>
      <c r="F269" s="333"/>
      <c r="G269" s="17">
        <f t="shared" si="1"/>
        <v>12.96</v>
      </c>
      <c r="H269" s="7" t="s">
        <v>3</v>
      </c>
      <c r="I269" s="339"/>
      <c r="J269" s="339"/>
      <c r="K269" s="339"/>
      <c r="L269" s="339"/>
      <c r="M269" s="339"/>
      <c r="N269" s="17"/>
      <c r="O269" s="53"/>
      <c r="P269" s="19"/>
      <c r="Q269" s="29"/>
      <c r="R269" s="29"/>
      <c r="S269" s="29"/>
    </row>
    <row r="270" spans="1:19" x14ac:dyDescent="0.3">
      <c r="B270" s="333"/>
      <c r="C270" s="333"/>
      <c r="D270" s="333"/>
      <c r="E270" s="333">
        <f>SUM(E263:E269)</f>
        <v>21</v>
      </c>
      <c r="F270" s="333"/>
      <c r="G270" s="17">
        <f>SUM(G263:G269)</f>
        <v>33.39</v>
      </c>
      <c r="H270" s="7" t="s">
        <v>3</v>
      </c>
      <c r="I270" s="369">
        <v>-1</v>
      </c>
      <c r="J270" s="369"/>
      <c r="K270" s="369"/>
      <c r="L270" s="369"/>
      <c r="M270" s="369"/>
      <c r="N270" s="17">
        <f>G270*I270</f>
        <v>-33.39</v>
      </c>
      <c r="O270" s="53"/>
      <c r="P270" s="19"/>
      <c r="Q270" s="29"/>
      <c r="R270" s="29"/>
      <c r="S270" s="29"/>
    </row>
    <row r="271" spans="1:19" x14ac:dyDescent="0.3">
      <c r="B271" s="377" t="s">
        <v>72</v>
      </c>
      <c r="C271" s="377"/>
      <c r="D271" s="377"/>
      <c r="E271" s="377"/>
      <c r="F271" s="377"/>
      <c r="G271" s="17"/>
      <c r="H271" s="7"/>
      <c r="I271" s="7"/>
      <c r="J271" s="7"/>
      <c r="K271" s="341"/>
      <c r="L271" s="341"/>
      <c r="M271" s="341"/>
      <c r="N271" s="17"/>
      <c r="O271" s="53"/>
      <c r="P271" s="19"/>
      <c r="Q271" s="29"/>
      <c r="R271" s="29"/>
      <c r="S271" s="29"/>
    </row>
    <row r="272" spans="1:19" x14ac:dyDescent="0.3">
      <c r="C272" s="333">
        <v>0.9</v>
      </c>
      <c r="D272" s="333">
        <v>2.1</v>
      </c>
      <c r="E272" s="333">
        <v>8</v>
      </c>
      <c r="F272" s="333"/>
      <c r="G272" s="17">
        <f>C272*D272*E272</f>
        <v>15.120000000000001</v>
      </c>
      <c r="H272" s="7" t="s">
        <v>3</v>
      </c>
      <c r="I272" s="7"/>
      <c r="J272" s="7"/>
      <c r="K272" s="341"/>
      <c r="L272" s="341"/>
      <c r="M272" s="341"/>
      <c r="N272" s="17"/>
      <c r="O272" s="53"/>
      <c r="P272" s="19"/>
      <c r="Q272" s="29"/>
      <c r="R272" s="29"/>
      <c r="S272" s="29"/>
    </row>
    <row r="273" spans="1:19" x14ac:dyDescent="0.3">
      <c r="C273" s="333">
        <v>0.75</v>
      </c>
      <c r="D273" s="333">
        <v>2.1</v>
      </c>
      <c r="E273" s="333">
        <v>10</v>
      </c>
      <c r="F273" s="333"/>
      <c r="G273" s="17">
        <f>C273*D273*E273</f>
        <v>15.750000000000002</v>
      </c>
      <c r="H273" s="7" t="s">
        <v>3</v>
      </c>
      <c r="I273" s="7"/>
      <c r="J273" s="7"/>
      <c r="K273" s="341"/>
      <c r="L273" s="341"/>
      <c r="M273" s="341"/>
      <c r="N273" s="17"/>
      <c r="O273" s="53"/>
      <c r="P273" s="19"/>
      <c r="Q273" s="29"/>
      <c r="R273" s="29"/>
      <c r="S273" s="29"/>
    </row>
    <row r="274" spans="1:19" ht="15" customHeight="1" x14ac:dyDescent="0.3">
      <c r="C274" s="62"/>
      <c r="D274" s="62"/>
      <c r="E274" s="62"/>
      <c r="F274" s="62"/>
      <c r="G274" s="17">
        <f>SUM(G272:G273)</f>
        <v>30.870000000000005</v>
      </c>
      <c r="H274" s="331" t="s">
        <v>3</v>
      </c>
      <c r="I274" s="369">
        <v>-2</v>
      </c>
      <c r="J274" s="369"/>
      <c r="K274" s="369"/>
      <c r="L274" s="369"/>
      <c r="M274" s="369"/>
      <c r="N274" s="48">
        <f>G274*I274</f>
        <v>-61.740000000000009</v>
      </c>
      <c r="O274" s="63">
        <f>SUM(N260:N274)</f>
        <v>455.49</v>
      </c>
      <c r="P274" s="19" t="s">
        <v>3</v>
      </c>
      <c r="Q274" s="29"/>
      <c r="R274" s="29"/>
      <c r="S274" s="29"/>
    </row>
    <row r="275" spans="1:19" ht="30" customHeight="1" x14ac:dyDescent="0.3">
      <c r="B275" s="62"/>
      <c r="C275" s="62"/>
      <c r="D275" s="62"/>
      <c r="E275" s="62"/>
      <c r="F275" s="62"/>
      <c r="G275" s="17"/>
      <c r="I275" s="339"/>
      <c r="J275" s="339"/>
      <c r="K275" s="339"/>
      <c r="L275" s="339"/>
      <c r="M275" s="339"/>
      <c r="N275" s="48"/>
      <c r="O275" s="53"/>
      <c r="P275" s="19"/>
      <c r="Q275" s="87"/>
      <c r="R275" s="29"/>
      <c r="S275" s="29"/>
    </row>
    <row r="276" spans="1:19" x14ac:dyDescent="0.3">
      <c r="A276" s="330" t="s">
        <v>12</v>
      </c>
      <c r="B276" s="344" t="s">
        <v>220</v>
      </c>
      <c r="G276" s="17"/>
      <c r="K276" s="50"/>
      <c r="L276" s="50"/>
      <c r="M276" s="50"/>
      <c r="N276" s="53"/>
      <c r="O276" s="53"/>
      <c r="P276" s="19"/>
      <c r="Q276" s="29"/>
      <c r="R276" s="29"/>
      <c r="S276" s="29"/>
    </row>
    <row r="277" spans="1:19" x14ac:dyDescent="0.3">
      <c r="B277" s="367" t="s">
        <v>221</v>
      </c>
      <c r="C277" s="367"/>
      <c r="D277" s="367"/>
      <c r="E277" s="367"/>
      <c r="F277" s="367"/>
      <c r="G277" s="17">
        <f>2.4*7+3*4+5.1*4+5.2+5.3+6+6.6*3</f>
        <v>85.5</v>
      </c>
      <c r="H277" s="7" t="s">
        <v>29</v>
      </c>
      <c r="I277" s="7"/>
      <c r="J277" s="7"/>
      <c r="K277" s="50"/>
      <c r="L277" s="50"/>
      <c r="M277" s="50"/>
      <c r="N277" s="17">
        <f>G277</f>
        <v>85.5</v>
      </c>
      <c r="O277" s="64"/>
      <c r="P277" s="7"/>
      <c r="Q277" s="29"/>
      <c r="R277" s="29"/>
      <c r="S277" s="29"/>
    </row>
    <row r="278" spans="1:19" x14ac:dyDescent="0.3">
      <c r="B278" s="377">
        <v>0</v>
      </c>
      <c r="C278" s="377"/>
      <c r="D278" s="377"/>
      <c r="E278" s="377"/>
      <c r="F278" s="377"/>
      <c r="G278" s="17">
        <v>0</v>
      </c>
      <c r="H278" s="7" t="s">
        <v>29</v>
      </c>
      <c r="I278" s="7"/>
      <c r="J278" s="7"/>
      <c r="K278" s="50"/>
      <c r="L278" s="50"/>
      <c r="M278" s="50"/>
      <c r="N278" s="17">
        <f>G278</f>
        <v>0</v>
      </c>
      <c r="O278" s="56">
        <f>SUM(N277:N278)</f>
        <v>85.5</v>
      </c>
      <c r="P278" s="7" t="s">
        <v>29</v>
      </c>
      <c r="Q278" s="29"/>
      <c r="R278" s="29"/>
      <c r="S278" s="29"/>
    </row>
    <row r="279" spans="1:19" x14ac:dyDescent="0.3"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</row>
    <row r="280" spans="1:19" x14ac:dyDescent="0.3">
      <c r="G280" s="17"/>
      <c r="H280" s="7"/>
      <c r="I280" s="7"/>
      <c r="J280" s="7"/>
      <c r="K280" s="50"/>
      <c r="L280" s="50"/>
      <c r="M280" s="50"/>
      <c r="N280" s="17"/>
      <c r="O280" s="17"/>
      <c r="P280" s="7"/>
      <c r="Q280" s="29"/>
      <c r="R280" s="29"/>
      <c r="S280" s="29"/>
    </row>
    <row r="281" spans="1:19" x14ac:dyDescent="0.3">
      <c r="A281" s="330" t="s">
        <v>4</v>
      </c>
      <c r="B281" s="343" t="s">
        <v>108</v>
      </c>
      <c r="C281" s="343"/>
      <c r="D281" s="343"/>
      <c r="E281" s="343"/>
      <c r="F281" s="343"/>
      <c r="G281" s="343"/>
      <c r="H281" s="343"/>
      <c r="I281" s="330"/>
      <c r="J281" s="330"/>
      <c r="K281" s="340"/>
      <c r="L281" s="340"/>
      <c r="M281" s="340"/>
      <c r="N281" s="57"/>
      <c r="O281" s="57"/>
      <c r="P281" s="330"/>
      <c r="Q281" s="126"/>
      <c r="R281" s="126"/>
      <c r="S281" s="126"/>
    </row>
    <row r="282" spans="1:19" x14ac:dyDescent="0.3">
      <c r="B282" s="343" t="s">
        <v>177</v>
      </c>
      <c r="C282" s="343"/>
      <c r="D282" s="343"/>
      <c r="E282" s="343"/>
      <c r="F282" s="343"/>
      <c r="G282" s="343"/>
      <c r="H282" s="343"/>
      <c r="I282" s="330"/>
      <c r="J282" s="330"/>
      <c r="K282" s="340"/>
      <c r="L282" s="340"/>
      <c r="M282" s="340"/>
      <c r="N282" s="57"/>
      <c r="O282" s="57"/>
      <c r="P282" s="330"/>
      <c r="Q282" s="126"/>
      <c r="R282" s="126"/>
      <c r="S282" s="126"/>
    </row>
    <row r="283" spans="1:19" ht="15" customHeight="1" x14ac:dyDescent="0.3">
      <c r="B283" s="370" t="s">
        <v>222</v>
      </c>
      <c r="C283" s="370"/>
      <c r="D283" s="370"/>
      <c r="E283" s="370"/>
      <c r="F283" s="370"/>
      <c r="G283" s="57">
        <f>17.5*2+11*2</f>
        <v>57</v>
      </c>
      <c r="H283" s="127" t="s">
        <v>29</v>
      </c>
      <c r="I283" s="371">
        <v>2.7</v>
      </c>
      <c r="J283" s="371"/>
      <c r="K283" s="371"/>
      <c r="L283" s="371"/>
      <c r="M283" s="371"/>
      <c r="N283" s="57">
        <f>G283*I283</f>
        <v>153.9</v>
      </c>
      <c r="O283" s="57"/>
      <c r="P283" s="330"/>
      <c r="Q283" s="126"/>
      <c r="R283" s="126"/>
      <c r="S283" s="126"/>
    </row>
    <row r="284" spans="1:19" x14ac:dyDescent="0.3">
      <c r="B284" s="370" t="s">
        <v>223</v>
      </c>
      <c r="C284" s="370"/>
      <c r="D284" s="370"/>
      <c r="E284" s="370"/>
      <c r="F284" s="370"/>
      <c r="G284" s="57">
        <v>4.2</v>
      </c>
      <c r="H284" s="127" t="s">
        <v>29</v>
      </c>
      <c r="I284" s="371">
        <v>2.4</v>
      </c>
      <c r="J284" s="371"/>
      <c r="K284" s="371"/>
      <c r="L284" s="371"/>
      <c r="M284" s="371"/>
      <c r="N284" s="57">
        <f>G284*I284</f>
        <v>10.08</v>
      </c>
      <c r="O284" s="57"/>
      <c r="P284" s="330"/>
      <c r="Q284" s="126"/>
      <c r="R284" s="126"/>
      <c r="S284" s="126"/>
    </row>
    <row r="285" spans="1:19" x14ac:dyDescent="0.3">
      <c r="B285" s="341" t="s">
        <v>78</v>
      </c>
      <c r="G285" s="17"/>
      <c r="H285" s="7"/>
      <c r="I285" s="339"/>
      <c r="J285" s="339"/>
      <c r="K285" s="339"/>
      <c r="L285" s="339"/>
      <c r="M285" s="339"/>
      <c r="N285" s="17"/>
      <c r="O285" s="57"/>
      <c r="P285" s="330"/>
      <c r="Q285" s="126"/>
      <c r="R285" s="126"/>
      <c r="S285" s="126"/>
    </row>
    <row r="286" spans="1:19" x14ac:dyDescent="0.3">
      <c r="B286" s="333"/>
      <c r="C286" s="333">
        <v>0.6</v>
      </c>
      <c r="D286" s="333">
        <v>0.6</v>
      </c>
      <c r="E286" s="333">
        <v>7</v>
      </c>
      <c r="F286" s="333"/>
      <c r="G286" s="17">
        <f t="shared" ref="G286:G292" si="2">C286*D286*E286</f>
        <v>2.52</v>
      </c>
      <c r="H286" s="7" t="s">
        <v>3</v>
      </c>
      <c r="I286" s="339"/>
      <c r="J286" s="339"/>
      <c r="K286" s="339"/>
      <c r="L286" s="339"/>
      <c r="M286" s="339"/>
      <c r="N286" s="17"/>
      <c r="O286" s="57"/>
      <c r="P286" s="330"/>
      <c r="Q286" s="126"/>
      <c r="R286" s="126"/>
      <c r="S286" s="126"/>
    </row>
    <row r="287" spans="1:19" x14ac:dyDescent="0.3">
      <c r="B287" s="333"/>
      <c r="C287" s="333">
        <v>0.9</v>
      </c>
      <c r="D287" s="333">
        <v>0.6</v>
      </c>
      <c r="E287" s="333">
        <v>4</v>
      </c>
      <c r="F287" s="333"/>
      <c r="G287" s="17">
        <f t="shared" si="2"/>
        <v>2.16</v>
      </c>
      <c r="H287" s="7" t="s">
        <v>3</v>
      </c>
      <c r="I287" s="339"/>
      <c r="J287" s="339"/>
      <c r="K287" s="339"/>
      <c r="L287" s="339"/>
      <c r="M287" s="339"/>
      <c r="N287" s="17"/>
      <c r="O287" s="17"/>
      <c r="Q287" s="29"/>
      <c r="R287" s="29"/>
      <c r="S287" s="29"/>
    </row>
    <row r="288" spans="1:19" x14ac:dyDescent="0.3">
      <c r="B288" s="333"/>
      <c r="C288" s="333">
        <v>0.9</v>
      </c>
      <c r="D288" s="333">
        <v>1.8</v>
      </c>
      <c r="E288" s="333">
        <v>4</v>
      </c>
      <c r="F288" s="333"/>
      <c r="G288" s="17">
        <f t="shared" si="2"/>
        <v>6.48</v>
      </c>
      <c r="H288" s="7" t="s">
        <v>3</v>
      </c>
      <c r="I288" s="339"/>
      <c r="J288" s="339"/>
      <c r="K288" s="339"/>
      <c r="L288" s="339"/>
      <c r="M288" s="339"/>
      <c r="N288" s="17"/>
      <c r="O288" s="17"/>
      <c r="Q288" s="29"/>
      <c r="R288" s="29"/>
      <c r="S288" s="29"/>
    </row>
    <row r="289" spans="1:19" x14ac:dyDescent="0.3">
      <c r="B289" s="333"/>
      <c r="C289" s="333">
        <v>1</v>
      </c>
      <c r="D289" s="333">
        <v>1.8</v>
      </c>
      <c r="E289" s="333">
        <v>1</v>
      </c>
      <c r="F289" s="333"/>
      <c r="G289" s="17">
        <f t="shared" si="2"/>
        <v>1.8</v>
      </c>
      <c r="H289" s="7" t="s">
        <v>3</v>
      </c>
      <c r="I289" s="339"/>
      <c r="J289" s="339"/>
      <c r="K289" s="339"/>
      <c r="L289" s="339"/>
      <c r="M289" s="339"/>
      <c r="N289" s="17"/>
      <c r="O289" s="17"/>
      <c r="Q289" s="29"/>
      <c r="R289" s="29"/>
      <c r="S289" s="29"/>
    </row>
    <row r="290" spans="1:19" x14ac:dyDescent="0.3">
      <c r="B290" s="333"/>
      <c r="C290" s="333">
        <v>1.1000000000000001</v>
      </c>
      <c r="D290" s="333">
        <v>1.8</v>
      </c>
      <c r="E290" s="333">
        <v>1</v>
      </c>
      <c r="F290" s="333"/>
      <c r="G290" s="17">
        <f t="shared" si="2"/>
        <v>1.9800000000000002</v>
      </c>
      <c r="H290" s="7" t="s">
        <v>3</v>
      </c>
      <c r="I290" s="339"/>
      <c r="J290" s="339"/>
      <c r="K290" s="339"/>
      <c r="L290" s="339"/>
      <c r="M290" s="339"/>
      <c r="N290" s="17"/>
      <c r="O290" s="17"/>
      <c r="Q290" s="29"/>
      <c r="R290" s="29"/>
      <c r="S290" s="29"/>
    </row>
    <row r="291" spans="1:19" x14ac:dyDescent="0.3">
      <c r="B291" s="333"/>
      <c r="C291" s="333">
        <v>1.8</v>
      </c>
      <c r="D291" s="333">
        <v>1.8</v>
      </c>
      <c r="E291" s="333">
        <v>1</v>
      </c>
      <c r="F291" s="333"/>
      <c r="G291" s="17">
        <f t="shared" si="2"/>
        <v>3.24</v>
      </c>
      <c r="H291" s="7" t="s">
        <v>3</v>
      </c>
      <c r="I291" s="339"/>
      <c r="J291" s="339"/>
      <c r="K291" s="339"/>
      <c r="L291" s="339"/>
      <c r="M291" s="339"/>
      <c r="N291" s="17"/>
      <c r="O291" s="17"/>
      <c r="Q291" s="29"/>
      <c r="R291" s="29"/>
      <c r="S291" s="29"/>
    </row>
    <row r="292" spans="1:19" x14ac:dyDescent="0.3">
      <c r="B292" s="333"/>
      <c r="C292" s="333">
        <v>1.8</v>
      </c>
      <c r="D292" s="333">
        <v>2.1</v>
      </c>
      <c r="E292" s="333">
        <v>3</v>
      </c>
      <c r="F292" s="333"/>
      <c r="G292" s="17">
        <f t="shared" si="2"/>
        <v>11.34</v>
      </c>
      <c r="H292" s="7" t="s">
        <v>3</v>
      </c>
      <c r="I292" s="339"/>
      <c r="J292" s="339"/>
      <c r="K292" s="339"/>
      <c r="L292" s="339"/>
      <c r="M292" s="339"/>
      <c r="N292" s="17"/>
      <c r="O292" s="17"/>
      <c r="Q292" s="29"/>
      <c r="R292" s="29"/>
      <c r="S292" s="29"/>
    </row>
    <row r="293" spans="1:19" x14ac:dyDescent="0.3">
      <c r="B293" s="333"/>
      <c r="C293" s="333"/>
      <c r="D293" s="333"/>
      <c r="E293" s="333"/>
      <c r="F293" s="333"/>
      <c r="G293" s="17">
        <f>SUM(G286:G292)</f>
        <v>29.52</v>
      </c>
      <c r="H293" s="7" t="s">
        <v>3</v>
      </c>
      <c r="I293" s="369">
        <v>-1</v>
      </c>
      <c r="J293" s="369"/>
      <c r="K293" s="369"/>
      <c r="L293" s="369"/>
      <c r="M293" s="369"/>
      <c r="N293" s="17">
        <f>G293*I293</f>
        <v>-29.52</v>
      </c>
      <c r="O293" s="56">
        <f>SUM(N283:N293)</f>
        <v>134.46</v>
      </c>
      <c r="P293" s="331" t="s">
        <v>3</v>
      </c>
      <c r="Q293" s="29"/>
      <c r="R293" s="29"/>
      <c r="S293" s="29"/>
    </row>
    <row r="294" spans="1:19" x14ac:dyDescent="0.3">
      <c r="B294" s="333"/>
      <c r="C294" s="333"/>
      <c r="D294" s="333"/>
      <c r="E294" s="333"/>
      <c r="F294" s="333"/>
      <c r="G294" s="17"/>
      <c r="H294" s="7"/>
      <c r="I294" s="339"/>
      <c r="J294" s="339"/>
      <c r="K294" s="339"/>
      <c r="L294" s="339"/>
      <c r="M294" s="339"/>
      <c r="N294" s="17"/>
      <c r="O294" s="17"/>
      <c r="Q294" s="29"/>
      <c r="R294" s="29"/>
      <c r="S294" s="29"/>
    </row>
    <row r="295" spans="1:19" x14ac:dyDescent="0.3">
      <c r="A295" s="330" t="s">
        <v>5</v>
      </c>
      <c r="B295" s="378" t="s">
        <v>99</v>
      </c>
      <c r="C295" s="378"/>
      <c r="D295" s="378"/>
      <c r="E295" s="378"/>
      <c r="F295" s="378"/>
      <c r="G295" s="378"/>
      <c r="H295" s="378"/>
      <c r="I295" s="330"/>
      <c r="J295" s="330"/>
      <c r="K295" s="340"/>
      <c r="L295" s="340"/>
      <c r="M295" s="340"/>
      <c r="N295" s="57"/>
      <c r="O295" s="57"/>
      <c r="P295" s="330"/>
      <c r="Q295" s="126"/>
      <c r="R295" s="126"/>
      <c r="S295" s="126"/>
    </row>
    <row r="296" spans="1:19" x14ac:dyDescent="0.3">
      <c r="B296" s="378" t="s">
        <v>178</v>
      </c>
      <c r="C296" s="378"/>
      <c r="D296" s="378"/>
      <c r="E296" s="378"/>
      <c r="F296" s="378"/>
      <c r="G296" s="378"/>
      <c r="H296" s="378"/>
      <c r="I296" s="330"/>
      <c r="J296" s="330"/>
      <c r="K296" s="340"/>
      <c r="L296" s="340"/>
      <c r="M296" s="340"/>
      <c r="N296" s="57"/>
      <c r="O296" s="57"/>
      <c r="P296" s="330"/>
      <c r="Q296" s="126"/>
      <c r="R296" s="126"/>
      <c r="S296" s="126"/>
    </row>
    <row r="297" spans="1:19" x14ac:dyDescent="0.3">
      <c r="B297" s="370">
        <v>2.1</v>
      </c>
      <c r="C297" s="370"/>
      <c r="D297" s="370"/>
      <c r="E297" s="370"/>
      <c r="F297" s="370"/>
      <c r="G297" s="57">
        <v>2.1</v>
      </c>
      <c r="H297" s="127" t="s">
        <v>29</v>
      </c>
      <c r="I297" s="371">
        <v>0.5</v>
      </c>
      <c r="J297" s="371"/>
      <c r="K297" s="371"/>
      <c r="L297" s="371"/>
      <c r="M297" s="371"/>
      <c r="N297" s="57">
        <f>G297*I297</f>
        <v>1.05</v>
      </c>
      <c r="O297" s="56">
        <f>SUM(N297)</f>
        <v>1.05</v>
      </c>
      <c r="P297" s="331" t="s">
        <v>3</v>
      </c>
      <c r="Q297" s="126"/>
      <c r="R297" s="126"/>
      <c r="S297" s="126"/>
    </row>
    <row r="298" spans="1:19" x14ac:dyDescent="0.3">
      <c r="G298" s="17"/>
      <c r="H298" s="7"/>
      <c r="I298" s="127"/>
      <c r="J298" s="127"/>
      <c r="K298" s="340"/>
      <c r="L298" s="340"/>
      <c r="M298" s="340"/>
      <c r="N298" s="57"/>
      <c r="O298" s="57"/>
      <c r="P298" s="330"/>
      <c r="Q298" s="126"/>
      <c r="R298" s="126"/>
      <c r="S298" s="126"/>
    </row>
    <row r="299" spans="1:19" x14ac:dyDescent="0.3">
      <c r="G299" s="17"/>
      <c r="H299" s="7"/>
      <c r="I299" s="127"/>
      <c r="J299" s="127"/>
      <c r="K299" s="340"/>
      <c r="L299" s="340"/>
      <c r="M299" s="340"/>
      <c r="N299" s="57"/>
      <c r="O299" s="57"/>
      <c r="P299" s="330"/>
      <c r="Q299" s="126"/>
      <c r="R299" s="126"/>
      <c r="S299" s="126"/>
    </row>
    <row r="300" spans="1:19" ht="15" customHeight="1" x14ac:dyDescent="0.3">
      <c r="A300" s="330" t="s">
        <v>6</v>
      </c>
      <c r="B300" s="378" t="s">
        <v>99</v>
      </c>
      <c r="C300" s="378"/>
      <c r="D300" s="378"/>
      <c r="E300" s="378"/>
      <c r="F300" s="378"/>
      <c r="G300" s="378"/>
      <c r="H300" s="378"/>
      <c r="I300" s="330"/>
      <c r="J300" s="330"/>
      <c r="K300" s="340"/>
      <c r="L300" s="340"/>
      <c r="M300" s="340"/>
      <c r="N300" s="57"/>
      <c r="O300" s="57"/>
      <c r="P300" s="330"/>
      <c r="Q300" s="126"/>
      <c r="R300" s="126"/>
      <c r="S300" s="126"/>
    </row>
    <row r="301" spans="1:19" ht="29.25" customHeight="1" x14ac:dyDescent="0.3">
      <c r="B301" s="378" t="s">
        <v>224</v>
      </c>
      <c r="C301" s="378"/>
      <c r="D301" s="378"/>
      <c r="E301" s="378"/>
      <c r="F301" s="378"/>
      <c r="G301" s="378"/>
      <c r="H301" s="378"/>
      <c r="I301" s="330"/>
      <c r="J301" s="330"/>
      <c r="K301" s="340"/>
      <c r="L301" s="340"/>
      <c r="M301" s="340"/>
      <c r="N301" s="57"/>
      <c r="O301" s="57"/>
      <c r="P301" s="330"/>
      <c r="Q301" s="126"/>
      <c r="R301" s="126"/>
      <c r="S301" s="126"/>
    </row>
    <row r="302" spans="1:19" x14ac:dyDescent="0.3">
      <c r="B302" s="370">
        <v>2.1</v>
      </c>
      <c r="C302" s="370"/>
      <c r="D302" s="370"/>
      <c r="E302" s="370"/>
      <c r="F302" s="370"/>
      <c r="G302" s="57">
        <v>2.1</v>
      </c>
      <c r="H302" s="127" t="s">
        <v>29</v>
      </c>
      <c r="I302" s="371">
        <v>0.6</v>
      </c>
      <c r="J302" s="371"/>
      <c r="K302" s="371"/>
      <c r="L302" s="371"/>
      <c r="M302" s="371"/>
      <c r="N302" s="57">
        <f>G302*I302</f>
        <v>1.26</v>
      </c>
      <c r="O302" s="56">
        <f>SUM(N302)</f>
        <v>1.26</v>
      </c>
      <c r="P302" s="331" t="s">
        <v>3</v>
      </c>
      <c r="Q302" s="126"/>
      <c r="R302" s="126"/>
      <c r="S302" s="126"/>
    </row>
    <row r="303" spans="1:19" x14ac:dyDescent="0.3">
      <c r="G303" s="17"/>
      <c r="H303" s="7"/>
      <c r="I303" s="127"/>
      <c r="J303" s="127"/>
      <c r="K303" s="340"/>
      <c r="L303" s="340"/>
      <c r="M303" s="340"/>
      <c r="N303" s="57"/>
      <c r="O303" s="57"/>
      <c r="P303" s="330"/>
      <c r="Q303" s="126"/>
      <c r="R303" s="126"/>
      <c r="S303" s="126"/>
    </row>
    <row r="304" spans="1:19" ht="15" customHeight="1" x14ac:dyDescent="0.3">
      <c r="B304" s="333"/>
      <c r="C304" s="62"/>
      <c r="D304" s="62"/>
      <c r="E304" s="62"/>
      <c r="F304" s="62"/>
      <c r="G304" s="17"/>
      <c r="I304" s="339"/>
      <c r="J304" s="339"/>
      <c r="K304" s="339"/>
      <c r="L304" s="339"/>
      <c r="M304" s="339"/>
      <c r="N304" s="48"/>
      <c r="O304" s="48"/>
      <c r="Q304" s="29"/>
      <c r="R304" s="29"/>
      <c r="S304" s="29"/>
    </row>
    <row r="305" spans="1:19" ht="15" customHeight="1" x14ac:dyDescent="0.3">
      <c r="A305" s="330" t="s">
        <v>7</v>
      </c>
      <c r="B305" s="343" t="s">
        <v>189</v>
      </c>
      <c r="C305" s="333"/>
      <c r="D305" s="333"/>
      <c r="E305" s="333"/>
      <c r="F305" s="333"/>
      <c r="G305" s="17"/>
      <c r="H305" s="7"/>
      <c r="I305" s="127"/>
      <c r="J305" s="127"/>
      <c r="K305" s="340"/>
      <c r="L305" s="340"/>
      <c r="M305" s="340"/>
      <c r="N305" s="17"/>
      <c r="O305" s="57"/>
      <c r="P305" s="330"/>
      <c r="Q305" s="126"/>
      <c r="R305" s="126"/>
      <c r="S305" s="126"/>
    </row>
    <row r="306" spans="1:19" x14ac:dyDescent="0.3">
      <c r="B306" s="343" t="s">
        <v>178</v>
      </c>
      <c r="C306" s="333"/>
      <c r="D306" s="333"/>
      <c r="E306" s="333"/>
      <c r="F306" s="333"/>
      <c r="G306" s="17"/>
      <c r="H306" s="7"/>
      <c r="I306" s="127"/>
      <c r="J306" s="127"/>
      <c r="K306" s="340"/>
      <c r="L306" s="340"/>
      <c r="M306" s="340"/>
      <c r="N306" s="17"/>
      <c r="O306" s="57"/>
      <c r="P306" s="330"/>
      <c r="Q306" s="126"/>
      <c r="R306" s="126"/>
      <c r="S306" s="126"/>
    </row>
    <row r="307" spans="1:19" x14ac:dyDescent="0.3">
      <c r="B307" s="334"/>
      <c r="C307" s="337">
        <v>2</v>
      </c>
      <c r="D307" s="334">
        <v>2.2999999999999998</v>
      </c>
      <c r="E307" s="334">
        <v>1</v>
      </c>
      <c r="F307" s="334"/>
      <c r="G307" s="57">
        <f>C307*D307*E307</f>
        <v>4.5999999999999996</v>
      </c>
      <c r="H307" s="330" t="s">
        <v>3</v>
      </c>
      <c r="I307" s="330"/>
      <c r="J307" s="330"/>
      <c r="K307" s="200"/>
      <c r="L307" s="200"/>
      <c r="M307" s="200"/>
      <c r="N307" s="57">
        <f>G307</f>
        <v>4.5999999999999996</v>
      </c>
      <c r="O307" s="57"/>
      <c r="P307" s="330"/>
      <c r="Q307" s="210"/>
      <c r="R307" s="210"/>
      <c r="S307" s="210"/>
    </row>
    <row r="308" spans="1:19" ht="15" customHeight="1" x14ac:dyDescent="0.3">
      <c r="B308" s="334"/>
      <c r="C308" s="337">
        <v>0</v>
      </c>
      <c r="D308" s="334">
        <v>0</v>
      </c>
      <c r="E308" s="334">
        <v>0</v>
      </c>
      <c r="F308" s="334"/>
      <c r="G308" s="57">
        <f>C308*D308*E308</f>
        <v>0</v>
      </c>
      <c r="H308" s="330" t="s">
        <v>3</v>
      </c>
      <c r="I308" s="330"/>
      <c r="J308" s="330"/>
      <c r="K308" s="200"/>
      <c r="L308" s="200"/>
      <c r="M308" s="200"/>
      <c r="N308" s="57">
        <f>G308</f>
        <v>0</v>
      </c>
      <c r="O308" s="56">
        <f>SUM(N307:N308)</f>
        <v>4.5999999999999996</v>
      </c>
      <c r="P308" s="330" t="s">
        <v>3</v>
      </c>
      <c r="Q308" s="210"/>
      <c r="R308" s="210"/>
      <c r="S308" s="210"/>
    </row>
    <row r="309" spans="1:19" ht="15" customHeight="1" x14ac:dyDescent="0.3">
      <c r="B309" s="333"/>
      <c r="C309" s="333"/>
      <c r="D309" s="333"/>
      <c r="E309" s="333"/>
      <c r="F309" s="333"/>
      <c r="G309" s="17"/>
      <c r="H309" s="7"/>
      <c r="I309" s="127"/>
      <c r="J309" s="127"/>
      <c r="K309" s="340"/>
      <c r="L309" s="340"/>
      <c r="M309" s="340"/>
      <c r="N309" s="17"/>
      <c r="O309" s="57"/>
      <c r="P309" s="330"/>
      <c r="Q309" s="126"/>
      <c r="R309" s="126"/>
      <c r="S309" s="126"/>
    </row>
    <row r="310" spans="1:19" x14ac:dyDescent="0.3">
      <c r="A310" s="330" t="s">
        <v>8</v>
      </c>
      <c r="B310" s="368" t="s">
        <v>109</v>
      </c>
      <c r="C310" s="368"/>
      <c r="D310" s="368"/>
      <c r="E310" s="368"/>
      <c r="F310" s="368"/>
      <c r="G310" s="368"/>
      <c r="H310" s="368"/>
      <c r="K310" s="341"/>
      <c r="L310" s="341"/>
      <c r="M310" s="341"/>
      <c r="N310" s="17"/>
      <c r="O310" s="17"/>
      <c r="Q310" s="29"/>
      <c r="R310" s="29"/>
      <c r="S310" s="29"/>
    </row>
    <row r="311" spans="1:19" x14ac:dyDescent="0.3">
      <c r="B311" s="367" t="s">
        <v>221</v>
      </c>
      <c r="C311" s="367"/>
      <c r="D311" s="367"/>
      <c r="E311" s="367"/>
      <c r="F311" s="367"/>
      <c r="G311" s="17">
        <f>2.4*7+3*4+5.1*4+5.2+5.3+6+6.6*3</f>
        <v>85.5</v>
      </c>
      <c r="H311" s="7" t="s">
        <v>29</v>
      </c>
      <c r="I311" s="7"/>
      <c r="J311" s="7"/>
      <c r="K311" s="50"/>
      <c r="L311" s="50"/>
      <c r="M311" s="50"/>
      <c r="N311" s="17">
        <f>G311</f>
        <v>85.5</v>
      </c>
      <c r="O311" s="56">
        <f>SUM(N311:N312)</f>
        <v>85.5</v>
      </c>
      <c r="P311" s="7" t="s">
        <v>29</v>
      </c>
      <c r="Q311" s="29"/>
      <c r="R311" s="29"/>
      <c r="S311" s="29"/>
    </row>
    <row r="312" spans="1:19" x14ac:dyDescent="0.3">
      <c r="B312" s="367">
        <v>0</v>
      </c>
      <c r="C312" s="367"/>
      <c r="D312" s="367"/>
      <c r="E312" s="367"/>
      <c r="F312" s="367"/>
      <c r="G312" s="17">
        <v>0</v>
      </c>
      <c r="H312" s="7" t="s">
        <v>29</v>
      </c>
      <c r="I312" s="7"/>
      <c r="J312" s="7"/>
      <c r="K312" s="50"/>
      <c r="L312" s="50"/>
      <c r="M312" s="50"/>
      <c r="N312" s="17">
        <f>G312</f>
        <v>0</v>
      </c>
      <c r="O312" s="29"/>
      <c r="P312" s="29"/>
      <c r="Q312" s="29"/>
      <c r="R312" s="29"/>
      <c r="S312" s="29"/>
    </row>
    <row r="313" spans="1:19" x14ac:dyDescent="0.3">
      <c r="B313" s="333"/>
      <c r="C313" s="62"/>
      <c r="D313" s="62"/>
      <c r="E313" s="62"/>
      <c r="F313" s="62"/>
      <c r="G313" s="17"/>
      <c r="I313" s="339"/>
      <c r="J313" s="339"/>
      <c r="K313" s="339"/>
      <c r="L313" s="339"/>
      <c r="M313" s="339"/>
      <c r="N313" s="48"/>
      <c r="O313" s="48"/>
      <c r="Q313" s="29"/>
      <c r="R313" s="29"/>
      <c r="S313" s="29"/>
    </row>
    <row r="314" spans="1:19" x14ac:dyDescent="0.3">
      <c r="A314" s="330" t="s">
        <v>17</v>
      </c>
      <c r="B314" s="341" t="s">
        <v>59</v>
      </c>
      <c r="G314" s="17"/>
      <c r="K314" s="341"/>
      <c r="L314" s="341"/>
      <c r="M314" s="341"/>
      <c r="N314" s="17"/>
      <c r="O314" s="17"/>
      <c r="Q314" s="29"/>
      <c r="R314" s="29"/>
      <c r="S314" s="29"/>
    </row>
    <row r="315" spans="1:19" ht="15" customHeight="1" x14ac:dyDescent="0.3">
      <c r="B315" s="28" t="s">
        <v>229</v>
      </c>
      <c r="C315" s="336">
        <f>O302</f>
        <v>1.26</v>
      </c>
      <c r="D315" s="336"/>
      <c r="E315" s="29"/>
      <c r="F315" s="29"/>
      <c r="G315" s="88">
        <f>SUM(C315:F315)</f>
        <v>1.26</v>
      </c>
      <c r="H315" s="341" t="s">
        <v>29</v>
      </c>
      <c r="I315" s="371">
        <v>1</v>
      </c>
      <c r="J315" s="371"/>
      <c r="K315" s="371"/>
      <c r="L315" s="371"/>
      <c r="M315" s="371"/>
      <c r="N315" s="57">
        <f>G315*I315</f>
        <v>1.26</v>
      </c>
      <c r="O315" s="29"/>
      <c r="P315" s="29"/>
      <c r="Q315" s="29"/>
      <c r="R315" s="29"/>
      <c r="S315" s="29"/>
    </row>
    <row r="316" spans="1:19" x14ac:dyDescent="0.3">
      <c r="B316" s="28" t="s">
        <v>230</v>
      </c>
      <c r="C316" s="336">
        <f>O308</f>
        <v>4.5999999999999996</v>
      </c>
      <c r="D316" s="336"/>
      <c r="E316" s="29"/>
      <c r="F316" s="29"/>
      <c r="G316" s="88">
        <f>SUM(C316:F316)</f>
        <v>4.5999999999999996</v>
      </c>
      <c r="H316" s="341" t="s">
        <v>29</v>
      </c>
      <c r="I316" s="371">
        <v>1</v>
      </c>
      <c r="J316" s="371"/>
      <c r="K316" s="371"/>
      <c r="L316" s="371"/>
      <c r="M316" s="371"/>
      <c r="N316" s="57">
        <f>G316*I316</f>
        <v>4.5999999999999996</v>
      </c>
      <c r="O316" s="56">
        <f>SUM(N315:N316)</f>
        <v>5.8599999999999994</v>
      </c>
      <c r="P316" s="7" t="s">
        <v>29</v>
      </c>
      <c r="Q316" s="29"/>
      <c r="R316" s="29"/>
      <c r="S316" s="29"/>
    </row>
    <row r="317" spans="1:19" x14ac:dyDescent="0.3">
      <c r="B317" s="333"/>
      <c r="C317" s="62"/>
      <c r="D317" s="62"/>
      <c r="E317" s="62"/>
      <c r="F317" s="62"/>
      <c r="G317" s="17"/>
      <c r="I317" s="339"/>
      <c r="J317" s="339"/>
      <c r="K317" s="339"/>
      <c r="L317" s="339"/>
      <c r="M317" s="339"/>
      <c r="N317" s="48"/>
      <c r="O317" s="48"/>
      <c r="Q317" s="29"/>
      <c r="R317" s="29"/>
      <c r="S317" s="29"/>
    </row>
    <row r="318" spans="1:19" x14ac:dyDescent="0.3">
      <c r="A318" s="330" t="s">
        <v>18</v>
      </c>
      <c r="B318" s="353" t="s">
        <v>228</v>
      </c>
      <c r="C318" s="353"/>
      <c r="D318" s="353"/>
      <c r="E318" s="353"/>
      <c r="F318" s="353"/>
      <c r="G318" s="353"/>
      <c r="H318" s="353"/>
      <c r="K318" s="341"/>
      <c r="L318" s="341"/>
      <c r="M318" s="341"/>
      <c r="N318" s="17"/>
      <c r="O318" s="17"/>
      <c r="Q318" s="29"/>
      <c r="R318" s="29"/>
      <c r="S318" s="29"/>
    </row>
    <row r="319" spans="1:19" x14ac:dyDescent="0.3">
      <c r="B319" s="353" t="s">
        <v>225</v>
      </c>
      <c r="C319" s="353"/>
      <c r="D319" s="353"/>
      <c r="E319" s="353"/>
      <c r="F319" s="353"/>
      <c r="G319" s="353"/>
      <c r="H319" s="353"/>
      <c r="K319" s="341"/>
      <c r="L319" s="341"/>
      <c r="M319" s="341"/>
      <c r="N319" s="17"/>
      <c r="O319" s="17"/>
      <c r="Q319" s="29"/>
      <c r="R319" s="29"/>
      <c r="S319" s="29"/>
    </row>
    <row r="320" spans="1:19" ht="15" customHeight="1" x14ac:dyDescent="0.3">
      <c r="B320" s="370" t="s">
        <v>226</v>
      </c>
      <c r="C320" s="370"/>
      <c r="D320" s="370"/>
      <c r="E320" s="370"/>
      <c r="F320" s="370"/>
      <c r="G320" s="57">
        <f>17.5*2+11*2+2.1*2</f>
        <v>61.2</v>
      </c>
      <c r="H320" s="127" t="s">
        <v>29</v>
      </c>
      <c r="I320" s="369">
        <v>0.85</v>
      </c>
      <c r="J320" s="369"/>
      <c r="K320" s="369"/>
      <c r="L320" s="369"/>
      <c r="M320" s="369"/>
      <c r="N320" s="17">
        <f>G320*I320</f>
        <v>52.02</v>
      </c>
      <c r="O320" s="56">
        <f>SUM(N320:N321)</f>
        <v>48.150000000000006</v>
      </c>
      <c r="P320" s="7" t="s">
        <v>3</v>
      </c>
      <c r="Q320" s="29"/>
      <c r="R320" s="29"/>
      <c r="S320" s="29"/>
    </row>
    <row r="321" spans="1:19" ht="15" customHeight="1" x14ac:dyDescent="0.3">
      <c r="B321" s="370" t="s">
        <v>227</v>
      </c>
      <c r="C321" s="370"/>
      <c r="D321" s="370"/>
      <c r="E321" s="370"/>
      <c r="F321" s="370"/>
      <c r="G321" s="57">
        <f>1.8*4+0.9*4+1+1.1</f>
        <v>12.9</v>
      </c>
      <c r="H321" s="127" t="s">
        <v>29</v>
      </c>
      <c r="I321" s="369">
        <v>-0.3</v>
      </c>
      <c r="J321" s="369"/>
      <c r="K321" s="369"/>
      <c r="L321" s="369"/>
      <c r="M321" s="369"/>
      <c r="N321" s="17">
        <f>G321*I321</f>
        <v>-3.87</v>
      </c>
      <c r="O321" s="29"/>
      <c r="P321" s="29"/>
      <c r="Q321" s="29"/>
      <c r="R321" s="29"/>
      <c r="S321" s="29"/>
    </row>
    <row r="322" spans="1:19" x14ac:dyDescent="0.3">
      <c r="G322" s="17"/>
      <c r="H322" s="7"/>
      <c r="I322" s="339"/>
      <c r="J322" s="339"/>
      <c r="K322" s="339"/>
      <c r="L322" s="339"/>
      <c r="M322" s="339"/>
      <c r="N322" s="17"/>
      <c r="O322" s="17"/>
      <c r="Q322" s="29"/>
      <c r="R322" s="29"/>
      <c r="S322" s="29"/>
    </row>
    <row r="323" spans="1:19" x14ac:dyDescent="0.3">
      <c r="A323" s="330" t="s">
        <v>19</v>
      </c>
      <c r="B323" s="353" t="s">
        <v>228</v>
      </c>
      <c r="C323" s="353"/>
      <c r="D323" s="353"/>
      <c r="E323" s="353"/>
      <c r="F323" s="353"/>
      <c r="G323" s="353"/>
      <c r="H323" s="353"/>
      <c r="K323" s="341"/>
      <c r="L323" s="341"/>
      <c r="M323" s="341"/>
      <c r="N323" s="17"/>
      <c r="O323" s="17"/>
      <c r="Q323" s="29"/>
      <c r="R323" s="29"/>
      <c r="S323" s="29"/>
    </row>
    <row r="324" spans="1:19" ht="15" customHeight="1" x14ac:dyDescent="0.3">
      <c r="B324" s="370" t="s">
        <v>226</v>
      </c>
      <c r="C324" s="370"/>
      <c r="D324" s="370"/>
      <c r="E324" s="370"/>
      <c r="F324" s="370"/>
      <c r="G324" s="57">
        <f>17.5*2+11*2+2.1*2</f>
        <v>61.2</v>
      </c>
      <c r="H324" s="127" t="s">
        <v>29</v>
      </c>
      <c r="I324" s="369">
        <v>0.3</v>
      </c>
      <c r="J324" s="369"/>
      <c r="K324" s="369"/>
      <c r="L324" s="369"/>
      <c r="M324" s="369"/>
      <c r="N324" s="17">
        <f>G324*I324</f>
        <v>18.36</v>
      </c>
      <c r="O324" s="56">
        <f>SUM(N324:N325)</f>
        <v>14.489999999999998</v>
      </c>
      <c r="P324" s="7" t="s">
        <v>3</v>
      </c>
      <c r="Q324" s="29"/>
      <c r="R324" s="29"/>
      <c r="S324" s="29"/>
    </row>
    <row r="325" spans="1:19" x14ac:dyDescent="0.3">
      <c r="B325" s="370" t="s">
        <v>227</v>
      </c>
      <c r="C325" s="370"/>
      <c r="D325" s="370"/>
      <c r="E325" s="370"/>
      <c r="F325" s="370"/>
      <c r="G325" s="57">
        <f>1.8*4+0.9*4+1+1.1</f>
        <v>12.9</v>
      </c>
      <c r="H325" s="127" t="s">
        <v>29</v>
      </c>
      <c r="I325" s="369">
        <v>-0.3</v>
      </c>
      <c r="J325" s="369"/>
      <c r="K325" s="369"/>
      <c r="L325" s="369"/>
      <c r="M325" s="369"/>
      <c r="N325" s="17">
        <f>G325*I325</f>
        <v>-3.87</v>
      </c>
      <c r="O325" s="29"/>
      <c r="Q325" s="29"/>
      <c r="R325" s="29"/>
      <c r="S325" s="29"/>
    </row>
    <row r="326" spans="1:19" x14ac:dyDescent="0.3">
      <c r="G326" s="17"/>
      <c r="H326" s="7"/>
      <c r="I326" s="339"/>
      <c r="J326" s="339"/>
      <c r="K326" s="339"/>
      <c r="L326" s="339"/>
      <c r="M326" s="339"/>
      <c r="N326" s="17"/>
      <c r="O326" s="17"/>
      <c r="Q326" s="29"/>
      <c r="R326" s="29"/>
      <c r="S326" s="29"/>
    </row>
    <row r="327" spans="1:19" x14ac:dyDescent="0.3">
      <c r="A327" s="330" t="s">
        <v>20</v>
      </c>
      <c r="B327" s="353" t="s">
        <v>254</v>
      </c>
      <c r="C327" s="353"/>
      <c r="D327" s="353"/>
      <c r="E327" s="353"/>
      <c r="F327" s="353"/>
      <c r="G327" s="353"/>
      <c r="H327" s="353"/>
      <c r="K327" s="341"/>
      <c r="L327" s="341"/>
      <c r="M327" s="341"/>
      <c r="N327" s="17"/>
      <c r="O327" s="17"/>
      <c r="Q327" s="29"/>
      <c r="R327" s="29"/>
      <c r="S327" s="29"/>
    </row>
    <row r="328" spans="1:19" ht="15" customHeight="1" x14ac:dyDescent="0.3">
      <c r="B328" s="370" t="s">
        <v>222</v>
      </c>
      <c r="C328" s="370"/>
      <c r="D328" s="370"/>
      <c r="E328" s="370"/>
      <c r="F328" s="370"/>
      <c r="G328" s="57">
        <f>17.5*2+11*2</f>
        <v>57</v>
      </c>
      <c r="H328" s="127" t="s">
        <v>29</v>
      </c>
      <c r="I328" s="371">
        <v>2.7</v>
      </c>
      <c r="J328" s="371"/>
      <c r="K328" s="371"/>
      <c r="L328" s="371"/>
      <c r="M328" s="371"/>
      <c r="N328" s="57">
        <f>G328*I328</f>
        <v>153.9</v>
      </c>
      <c r="O328" s="17"/>
      <c r="Q328" s="29"/>
      <c r="R328" s="29"/>
      <c r="S328" s="29"/>
    </row>
    <row r="329" spans="1:19" x14ac:dyDescent="0.3">
      <c r="B329" s="370" t="s">
        <v>223</v>
      </c>
      <c r="C329" s="370"/>
      <c r="D329" s="370"/>
      <c r="E329" s="370"/>
      <c r="F329" s="370"/>
      <c r="G329" s="57">
        <v>4.2</v>
      </c>
      <c r="H329" s="127" t="s">
        <v>29</v>
      </c>
      <c r="I329" s="371">
        <v>2.4</v>
      </c>
      <c r="J329" s="371"/>
      <c r="K329" s="371"/>
      <c r="L329" s="371"/>
      <c r="M329" s="371"/>
      <c r="N329" s="57">
        <f>G329*I329</f>
        <v>10.08</v>
      </c>
      <c r="O329" s="29"/>
      <c r="P329" s="29"/>
      <c r="Q329" s="29"/>
      <c r="R329" s="29"/>
      <c r="S329" s="29"/>
    </row>
    <row r="330" spans="1:19" x14ac:dyDescent="0.3">
      <c r="B330" s="341" t="s">
        <v>78</v>
      </c>
      <c r="G330" s="17"/>
      <c r="H330" s="7"/>
      <c r="I330" s="339"/>
      <c r="J330" s="339"/>
      <c r="K330" s="339"/>
      <c r="L330" s="339"/>
      <c r="M330" s="339"/>
      <c r="N330" s="17"/>
      <c r="O330" s="29"/>
      <c r="P330" s="29"/>
      <c r="Q330" s="29"/>
      <c r="R330" s="29"/>
      <c r="S330" s="29"/>
    </row>
    <row r="331" spans="1:19" x14ac:dyDescent="0.3">
      <c r="B331" s="333"/>
      <c r="C331" s="333">
        <v>0.6</v>
      </c>
      <c r="D331" s="333">
        <v>0.6</v>
      </c>
      <c r="E331" s="333">
        <v>7</v>
      </c>
      <c r="F331" s="333"/>
      <c r="G331" s="17">
        <f t="shared" ref="G331:G337" si="3">C331*D331*E331</f>
        <v>2.52</v>
      </c>
      <c r="H331" s="7" t="s">
        <v>3</v>
      </c>
      <c r="I331" s="339"/>
      <c r="J331" s="339"/>
      <c r="K331" s="339"/>
      <c r="L331" s="339"/>
      <c r="M331" s="339"/>
      <c r="N331" s="17"/>
      <c r="O331" s="17"/>
      <c r="P331" s="7"/>
      <c r="Q331" s="29"/>
      <c r="R331" s="29"/>
      <c r="S331" s="29"/>
    </row>
    <row r="332" spans="1:19" x14ac:dyDescent="0.3">
      <c r="B332" s="333"/>
      <c r="C332" s="333">
        <v>0.9</v>
      </c>
      <c r="D332" s="333">
        <v>0.6</v>
      </c>
      <c r="E332" s="333">
        <v>4</v>
      </c>
      <c r="F332" s="333"/>
      <c r="G332" s="17">
        <f t="shared" si="3"/>
        <v>2.16</v>
      </c>
      <c r="H332" s="7" t="s">
        <v>3</v>
      </c>
      <c r="I332" s="339"/>
      <c r="J332" s="339"/>
      <c r="K332" s="339"/>
      <c r="L332" s="339"/>
      <c r="M332" s="339"/>
      <c r="N332" s="17"/>
      <c r="O332" s="17"/>
      <c r="P332" s="7"/>
      <c r="Q332" s="29"/>
      <c r="R332" s="29"/>
      <c r="S332" s="29"/>
    </row>
    <row r="333" spans="1:19" x14ac:dyDescent="0.3">
      <c r="B333" s="333"/>
      <c r="C333" s="333">
        <v>0.9</v>
      </c>
      <c r="D333" s="333">
        <v>1.8</v>
      </c>
      <c r="E333" s="333">
        <v>4</v>
      </c>
      <c r="F333" s="333"/>
      <c r="G333" s="17">
        <f t="shared" si="3"/>
        <v>6.48</v>
      </c>
      <c r="H333" s="7" t="s">
        <v>3</v>
      </c>
      <c r="I333" s="339"/>
      <c r="J333" s="339"/>
      <c r="K333" s="339"/>
      <c r="L333" s="339"/>
      <c r="M333" s="339"/>
      <c r="N333" s="17"/>
      <c r="O333" s="17"/>
      <c r="P333" s="7"/>
      <c r="Q333" s="29"/>
      <c r="R333" s="29"/>
      <c r="S333" s="29"/>
    </row>
    <row r="334" spans="1:19" x14ac:dyDescent="0.3">
      <c r="B334" s="333"/>
      <c r="C334" s="333">
        <v>1</v>
      </c>
      <c r="D334" s="333">
        <v>1.8</v>
      </c>
      <c r="E334" s="333">
        <v>1</v>
      </c>
      <c r="F334" s="333"/>
      <c r="G334" s="17">
        <f t="shared" si="3"/>
        <v>1.8</v>
      </c>
      <c r="H334" s="7" t="s">
        <v>3</v>
      </c>
      <c r="I334" s="339"/>
      <c r="J334" s="339"/>
      <c r="K334" s="339"/>
      <c r="L334" s="339"/>
      <c r="M334" s="339"/>
      <c r="N334" s="17"/>
      <c r="O334" s="29"/>
      <c r="P334" s="29"/>
      <c r="Q334" s="29"/>
      <c r="R334" s="29"/>
      <c r="S334" s="29"/>
    </row>
    <row r="335" spans="1:19" x14ac:dyDescent="0.3">
      <c r="B335" s="333"/>
      <c r="C335" s="333">
        <v>1.1000000000000001</v>
      </c>
      <c r="D335" s="333">
        <v>1.8</v>
      </c>
      <c r="E335" s="333">
        <v>1</v>
      </c>
      <c r="F335" s="333"/>
      <c r="G335" s="17">
        <f t="shared" si="3"/>
        <v>1.9800000000000002</v>
      </c>
      <c r="H335" s="7" t="s">
        <v>3</v>
      </c>
      <c r="I335" s="339"/>
      <c r="J335" s="339"/>
      <c r="K335" s="339"/>
      <c r="L335" s="339"/>
      <c r="M335" s="339"/>
      <c r="N335" s="17"/>
      <c r="O335" s="17"/>
      <c r="P335" s="7"/>
      <c r="Q335" s="29"/>
      <c r="R335" s="29"/>
      <c r="S335" s="29"/>
    </row>
    <row r="336" spans="1:19" x14ac:dyDescent="0.3">
      <c r="B336" s="333"/>
      <c r="C336" s="333">
        <v>1.8</v>
      </c>
      <c r="D336" s="333">
        <v>1.8</v>
      </c>
      <c r="E336" s="333">
        <v>1</v>
      </c>
      <c r="F336" s="333"/>
      <c r="G336" s="17">
        <f t="shared" si="3"/>
        <v>3.24</v>
      </c>
      <c r="H336" s="7" t="s">
        <v>3</v>
      </c>
      <c r="I336" s="339"/>
      <c r="J336" s="339"/>
      <c r="K336" s="339"/>
      <c r="L336" s="339"/>
      <c r="M336" s="339"/>
      <c r="N336" s="17"/>
      <c r="O336" s="17"/>
      <c r="P336" s="7"/>
      <c r="Q336" s="29"/>
      <c r="R336" s="29"/>
      <c r="S336" s="29"/>
    </row>
    <row r="337" spans="1:19" ht="30" customHeight="1" x14ac:dyDescent="0.3">
      <c r="B337" s="333"/>
      <c r="C337" s="333">
        <v>1.8</v>
      </c>
      <c r="D337" s="333">
        <v>2.1</v>
      </c>
      <c r="E337" s="333">
        <v>3</v>
      </c>
      <c r="F337" s="333"/>
      <c r="G337" s="17">
        <f t="shared" si="3"/>
        <v>11.34</v>
      </c>
      <c r="H337" s="7" t="s">
        <v>3</v>
      </c>
      <c r="I337" s="339"/>
      <c r="J337" s="339"/>
      <c r="K337" s="339"/>
      <c r="L337" s="339"/>
      <c r="M337" s="339"/>
      <c r="N337" s="17"/>
      <c r="O337" s="17"/>
      <c r="P337" s="7"/>
      <c r="Q337" s="29"/>
      <c r="R337" s="29"/>
      <c r="S337" s="29"/>
    </row>
    <row r="338" spans="1:19" x14ac:dyDescent="0.3">
      <c r="B338" s="333"/>
      <c r="C338" s="333"/>
      <c r="D338" s="333"/>
      <c r="E338" s="333"/>
      <c r="F338" s="333"/>
      <c r="G338" s="17">
        <f>SUM(G331:G337)</f>
        <v>29.52</v>
      </c>
      <c r="H338" s="7" t="s">
        <v>3</v>
      </c>
      <c r="I338" s="369">
        <v>-1</v>
      </c>
      <c r="J338" s="369"/>
      <c r="K338" s="369"/>
      <c r="L338" s="369"/>
      <c r="M338" s="369"/>
      <c r="N338" s="17">
        <f>G338*I338</f>
        <v>-29.52</v>
      </c>
      <c r="O338" s="17"/>
      <c r="P338" s="7"/>
      <c r="Q338" s="29"/>
      <c r="R338" s="29"/>
      <c r="S338" s="29"/>
    </row>
    <row r="339" spans="1:19" x14ac:dyDescent="0.3">
      <c r="B339" s="367" t="s">
        <v>221</v>
      </c>
      <c r="C339" s="367"/>
      <c r="D339" s="367"/>
      <c r="E339" s="367"/>
      <c r="F339" s="367"/>
      <c r="G339" s="17">
        <f>2.4*7+3*4+5.1*4+5.2+5.3+6+6.6*3</f>
        <v>85.5</v>
      </c>
      <c r="H339" s="7" t="s">
        <v>29</v>
      </c>
      <c r="I339" s="369">
        <v>0.15</v>
      </c>
      <c r="J339" s="369"/>
      <c r="K339" s="369"/>
      <c r="L339" s="369"/>
      <c r="M339" s="369"/>
      <c r="N339" s="17">
        <f>G339*I339</f>
        <v>12.824999999999999</v>
      </c>
      <c r="O339" s="56">
        <f>SUM(N328:N339)</f>
        <v>147.285</v>
      </c>
      <c r="P339" s="7" t="s">
        <v>3</v>
      </c>
      <c r="Q339" s="29"/>
      <c r="R339" s="29"/>
      <c r="S339" s="29"/>
    </row>
    <row r="340" spans="1:19" x14ac:dyDescent="0.3">
      <c r="C340" s="333"/>
      <c r="D340" s="333"/>
      <c r="E340" s="333"/>
      <c r="F340" s="333"/>
      <c r="G340" s="17"/>
      <c r="H340" s="7"/>
      <c r="I340" s="339"/>
      <c r="J340" s="339"/>
      <c r="K340" s="339"/>
      <c r="L340" s="339"/>
      <c r="M340" s="339"/>
      <c r="N340" s="57"/>
      <c r="O340" s="17"/>
      <c r="P340" s="7"/>
      <c r="Q340" s="29"/>
      <c r="R340" s="29"/>
      <c r="S340" s="29"/>
    </row>
    <row r="341" spans="1:19" x14ac:dyDescent="0.3">
      <c r="A341" s="330" t="s">
        <v>22</v>
      </c>
      <c r="B341" s="353" t="s">
        <v>83</v>
      </c>
      <c r="C341" s="353"/>
      <c r="D341" s="353"/>
      <c r="E341" s="353"/>
      <c r="F341" s="353"/>
      <c r="G341" s="353"/>
      <c r="H341" s="353"/>
      <c r="K341" s="341"/>
      <c r="L341" s="341"/>
      <c r="M341" s="341"/>
      <c r="N341" s="17"/>
      <c r="O341" s="17"/>
      <c r="Q341" s="29"/>
      <c r="R341" s="29"/>
      <c r="S341" s="29"/>
    </row>
    <row r="342" spans="1:19" x14ac:dyDescent="0.3">
      <c r="B342" s="376" t="s">
        <v>232</v>
      </c>
      <c r="C342" s="376"/>
      <c r="D342" s="376"/>
      <c r="E342" s="376"/>
      <c r="F342" s="376"/>
      <c r="G342" s="17">
        <f>(0.4+0.4)*2*1</f>
        <v>1.6</v>
      </c>
      <c r="H342" s="7" t="s">
        <v>3</v>
      </c>
      <c r="K342" s="341"/>
      <c r="L342" s="341"/>
      <c r="M342" s="341"/>
      <c r="N342" s="17">
        <f>G342</f>
        <v>1.6</v>
      </c>
      <c r="O342" s="56">
        <f>SUM(N341:N342)</f>
        <v>1.6</v>
      </c>
      <c r="P342" s="7" t="s">
        <v>3</v>
      </c>
      <c r="Q342" s="29"/>
      <c r="R342" s="29"/>
      <c r="S342" s="29"/>
    </row>
    <row r="343" spans="1:19" x14ac:dyDescent="0.3">
      <c r="G343" s="17"/>
      <c r="H343" s="7"/>
      <c r="I343" s="7"/>
      <c r="J343" s="7"/>
      <c r="K343" s="341"/>
      <c r="L343" s="341"/>
      <c r="M343" s="341"/>
      <c r="N343" s="17"/>
      <c r="O343" s="17"/>
      <c r="Q343" s="29"/>
      <c r="R343" s="29"/>
      <c r="S343" s="29"/>
    </row>
    <row r="344" spans="1:19" ht="15" customHeight="1" x14ac:dyDescent="0.3">
      <c r="G344" s="17"/>
      <c r="H344" s="7"/>
      <c r="I344" s="7"/>
      <c r="J344" s="7"/>
      <c r="K344" s="341"/>
      <c r="L344" s="341"/>
      <c r="M344" s="341"/>
      <c r="N344" s="17"/>
      <c r="O344" s="17"/>
      <c r="Q344" s="29"/>
      <c r="R344" s="29"/>
      <c r="S344" s="29"/>
    </row>
    <row r="345" spans="1:19" ht="15" customHeight="1" x14ac:dyDescent="0.3">
      <c r="A345" s="330" t="s">
        <v>23</v>
      </c>
      <c r="B345" s="353" t="s">
        <v>164</v>
      </c>
      <c r="C345" s="353"/>
      <c r="D345" s="353"/>
      <c r="E345" s="353"/>
      <c r="F345" s="353"/>
      <c r="G345" s="353"/>
      <c r="H345" s="353"/>
      <c r="K345" s="50"/>
      <c r="L345" s="50"/>
      <c r="M345" s="50"/>
      <c r="N345" s="53"/>
      <c r="O345" s="53"/>
      <c r="P345" s="19"/>
      <c r="Q345" s="29"/>
      <c r="R345" s="29"/>
      <c r="S345" s="29"/>
    </row>
    <row r="346" spans="1:19" x14ac:dyDescent="0.3">
      <c r="B346" s="376" t="s">
        <v>231</v>
      </c>
      <c r="C346" s="376"/>
      <c r="D346" s="376"/>
      <c r="E346" s="376"/>
      <c r="F346" s="376"/>
      <c r="G346" s="17">
        <f>(0.4+0.4)*2*2</f>
        <v>3.2</v>
      </c>
      <c r="H346" s="7" t="s">
        <v>3</v>
      </c>
      <c r="K346" s="341"/>
      <c r="L346" s="341"/>
      <c r="M346" s="341"/>
      <c r="N346" s="17">
        <f>G346</f>
        <v>3.2</v>
      </c>
      <c r="O346" s="56">
        <f>SUM(N346)</f>
        <v>3.2</v>
      </c>
      <c r="P346" s="7" t="s">
        <v>3</v>
      </c>
      <c r="Q346" s="29"/>
      <c r="R346" s="29"/>
      <c r="S346" s="29"/>
    </row>
    <row r="347" spans="1:19" x14ac:dyDescent="0.3">
      <c r="B347" s="333"/>
      <c r="C347" s="333"/>
      <c r="D347" s="333"/>
      <c r="E347" s="333"/>
      <c r="F347" s="333"/>
      <c r="G347" s="17"/>
      <c r="H347" s="7"/>
      <c r="I347" s="369"/>
      <c r="J347" s="369"/>
      <c r="K347" s="369"/>
      <c r="L347" s="369"/>
      <c r="M347" s="369"/>
      <c r="N347" s="17"/>
      <c r="O347" s="29"/>
      <c r="P347" s="29"/>
      <c r="Q347" s="29"/>
      <c r="R347" s="29"/>
      <c r="S347" s="29"/>
    </row>
    <row r="348" spans="1:19" x14ac:dyDescent="0.3">
      <c r="G348" s="17"/>
      <c r="H348" s="7"/>
      <c r="I348" s="7"/>
      <c r="J348" s="7"/>
      <c r="K348" s="341"/>
      <c r="L348" s="341"/>
      <c r="M348" s="341"/>
      <c r="N348" s="17"/>
      <c r="O348" s="17"/>
      <c r="Q348" s="29"/>
      <c r="R348" s="29"/>
      <c r="S348" s="29"/>
    </row>
    <row r="349" spans="1:19" ht="15" customHeight="1" x14ac:dyDescent="0.3">
      <c r="A349" s="100"/>
      <c r="B349" s="54"/>
      <c r="C349" s="54"/>
      <c r="D349" s="54"/>
      <c r="E349" s="54"/>
      <c r="F349" s="54"/>
      <c r="G349" s="59"/>
      <c r="H349" s="11"/>
      <c r="I349" s="11"/>
      <c r="J349" s="11"/>
      <c r="K349" s="95"/>
      <c r="L349" s="50"/>
      <c r="M349" s="50"/>
      <c r="N349" s="53"/>
      <c r="O349" s="53"/>
      <c r="P349" s="19"/>
      <c r="Q349" s="23"/>
      <c r="R349" s="23"/>
      <c r="S349" s="23"/>
    </row>
    <row r="350" spans="1:19" ht="15.6" x14ac:dyDescent="0.3">
      <c r="A350" s="100"/>
      <c r="B350" s="54"/>
      <c r="C350" s="54"/>
      <c r="D350" s="54"/>
      <c r="E350" s="54"/>
      <c r="F350" s="54"/>
      <c r="G350" s="59"/>
      <c r="H350" s="11"/>
      <c r="I350" s="11"/>
      <c r="J350" s="11"/>
      <c r="K350" s="50"/>
      <c r="L350" s="50"/>
      <c r="M350" s="50"/>
      <c r="N350" s="53"/>
      <c r="O350" s="53"/>
      <c r="P350" s="19"/>
      <c r="Q350" s="23"/>
      <c r="R350" s="23"/>
      <c r="S350" s="23"/>
    </row>
    <row r="351" spans="1:19" ht="15.6" x14ac:dyDescent="0.3">
      <c r="A351" s="100"/>
      <c r="B351" s="54"/>
      <c r="C351" s="54"/>
      <c r="D351" s="54"/>
      <c r="E351" s="54"/>
      <c r="F351" s="54"/>
      <c r="G351" s="59"/>
      <c r="H351" s="11"/>
      <c r="I351" s="11"/>
      <c r="J351" s="11"/>
      <c r="K351" s="50"/>
      <c r="L351" s="50"/>
      <c r="M351" s="50"/>
      <c r="N351" s="53"/>
      <c r="O351" s="53"/>
      <c r="P351" s="19"/>
      <c r="Q351" s="23"/>
      <c r="R351" s="23"/>
      <c r="S351" s="23"/>
    </row>
    <row r="352" spans="1:19" x14ac:dyDescent="0.3">
      <c r="B352" s="206" t="s">
        <v>112</v>
      </c>
      <c r="C352" s="206"/>
      <c r="D352" s="206"/>
      <c r="E352" s="206"/>
      <c r="F352" s="206"/>
      <c r="G352" s="199"/>
      <c r="H352" s="330"/>
      <c r="I352" s="330"/>
      <c r="J352" s="330"/>
      <c r="K352" s="200"/>
      <c r="L352" s="200"/>
      <c r="M352" s="200"/>
      <c r="N352" s="57"/>
      <c r="O352" s="57"/>
      <c r="P352" s="330"/>
      <c r="Q352" s="330"/>
      <c r="R352" s="330"/>
      <c r="S352" s="330"/>
    </row>
    <row r="353" spans="1:19" ht="15" customHeight="1" x14ac:dyDescent="0.3">
      <c r="A353" s="330" t="s">
        <v>0</v>
      </c>
      <c r="B353" s="351" t="s">
        <v>233</v>
      </c>
      <c r="C353" s="351"/>
      <c r="D353" s="351"/>
      <c r="E353" s="351"/>
      <c r="F353" s="351"/>
      <c r="G353" s="351"/>
      <c r="H353" s="351"/>
      <c r="I353" s="351"/>
      <c r="J353" s="351"/>
      <c r="K353" s="351"/>
      <c r="L353" s="330"/>
      <c r="M353" s="330"/>
      <c r="N353" s="57"/>
      <c r="O353" s="57"/>
      <c r="P353" s="330"/>
      <c r="Q353" s="330"/>
      <c r="R353" s="330"/>
      <c r="S353" s="330"/>
    </row>
    <row r="354" spans="1:19" x14ac:dyDescent="0.3">
      <c r="B354" s="330" t="s">
        <v>113</v>
      </c>
      <c r="C354" s="330"/>
      <c r="D354" s="330"/>
      <c r="E354" s="330"/>
      <c r="F354" s="330"/>
      <c r="G354" s="330"/>
      <c r="H354" s="330"/>
      <c r="I354" s="330"/>
      <c r="J354" s="330"/>
      <c r="K354" s="330"/>
      <c r="L354" s="330"/>
      <c r="M354" s="330"/>
      <c r="N354" s="57"/>
      <c r="O354" s="57"/>
      <c r="P354" s="330"/>
      <c r="Q354" s="330"/>
      <c r="R354" s="330"/>
      <c r="S354" s="330"/>
    </row>
    <row r="355" spans="1:19" x14ac:dyDescent="0.3">
      <c r="B355" s="340">
        <v>18.5</v>
      </c>
      <c r="C355" s="340">
        <v>14.4</v>
      </c>
      <c r="D355" s="340"/>
      <c r="E355" s="340"/>
      <c r="F355" s="340"/>
      <c r="G355" s="57">
        <f>B355*C355</f>
        <v>266.40000000000003</v>
      </c>
      <c r="H355" s="330" t="s">
        <v>3</v>
      </c>
      <c r="I355" s="330"/>
      <c r="J355" s="330"/>
      <c r="K355" s="200"/>
      <c r="L355" s="200"/>
      <c r="M355" s="200"/>
      <c r="N355" s="57">
        <f>G355</f>
        <v>266.40000000000003</v>
      </c>
      <c r="O355" s="330"/>
      <c r="P355" s="330"/>
      <c r="Q355" s="330"/>
      <c r="R355" s="330"/>
      <c r="S355" s="330"/>
    </row>
    <row r="356" spans="1:19" x14ac:dyDescent="0.3">
      <c r="B356" s="340">
        <v>8.1</v>
      </c>
      <c r="C356" s="340">
        <v>-3.7</v>
      </c>
      <c r="D356" s="340"/>
      <c r="E356" s="340"/>
      <c r="F356" s="340"/>
      <c r="G356" s="57">
        <f>B356*C356</f>
        <v>-29.97</v>
      </c>
      <c r="H356" s="330" t="s">
        <v>3</v>
      </c>
      <c r="I356" s="330"/>
      <c r="J356" s="330"/>
      <c r="K356" s="200"/>
      <c r="L356" s="200"/>
      <c r="M356" s="200"/>
      <c r="N356" s="57">
        <f>G356</f>
        <v>-29.97</v>
      </c>
      <c r="O356" s="330"/>
      <c r="P356" s="330"/>
      <c r="Q356" s="330"/>
      <c r="R356" s="330"/>
      <c r="S356" s="330"/>
    </row>
    <row r="357" spans="1:19" x14ac:dyDescent="0.3">
      <c r="B357" s="340">
        <v>8.1</v>
      </c>
      <c r="C357" s="340">
        <v>-1.7</v>
      </c>
      <c r="D357" s="340"/>
      <c r="E357" s="340"/>
      <c r="F357" s="340"/>
      <c r="G357" s="57">
        <f>B357*C357</f>
        <v>-13.77</v>
      </c>
      <c r="H357" s="330" t="s">
        <v>3</v>
      </c>
      <c r="I357" s="330"/>
      <c r="J357" s="330"/>
      <c r="K357" s="200"/>
      <c r="L357" s="200"/>
      <c r="M357" s="200"/>
      <c r="N357" s="57">
        <f>G357</f>
        <v>-13.77</v>
      </c>
      <c r="O357" s="330"/>
      <c r="P357" s="330"/>
      <c r="Q357" s="330"/>
      <c r="R357" s="330"/>
      <c r="S357" s="330"/>
    </row>
    <row r="358" spans="1:19" x14ac:dyDescent="0.3">
      <c r="B358" s="340">
        <v>0</v>
      </c>
      <c r="C358" s="340">
        <v>0</v>
      </c>
      <c r="D358" s="340"/>
      <c r="E358" s="340"/>
      <c r="F358" s="340"/>
      <c r="G358" s="57">
        <f>B358*C358</f>
        <v>0</v>
      </c>
      <c r="H358" s="330" t="s">
        <v>3</v>
      </c>
      <c r="I358" s="330"/>
      <c r="J358" s="330"/>
      <c r="K358" s="200"/>
      <c r="L358" s="200"/>
      <c r="M358" s="200"/>
      <c r="N358" s="57">
        <f>G358</f>
        <v>0</v>
      </c>
      <c r="O358" s="56">
        <f>SUM(N355:N358)</f>
        <v>222.66000000000003</v>
      </c>
      <c r="P358" s="330" t="s">
        <v>3</v>
      </c>
      <c r="Q358" s="330"/>
      <c r="R358" s="330"/>
      <c r="S358" s="330"/>
    </row>
    <row r="359" spans="1:19" x14ac:dyDescent="0.3">
      <c r="B359" s="340"/>
      <c r="C359" s="340"/>
      <c r="D359" s="340"/>
      <c r="E359" s="340"/>
      <c r="F359" s="340"/>
      <c r="G359" s="57"/>
      <c r="H359" s="330"/>
      <c r="I359" s="330"/>
      <c r="J359" s="330"/>
      <c r="K359" s="200"/>
      <c r="L359" s="200"/>
      <c r="M359" s="200"/>
      <c r="N359" s="57"/>
      <c r="O359" s="57"/>
      <c r="P359" s="330"/>
      <c r="Q359" s="330"/>
      <c r="R359" s="330"/>
      <c r="S359" s="330"/>
    </row>
    <row r="360" spans="1:19" ht="15" customHeight="1" x14ac:dyDescent="0.3">
      <c r="A360" s="330" t="s">
        <v>12</v>
      </c>
      <c r="B360" s="330" t="s">
        <v>114</v>
      </c>
      <c r="C360" s="330"/>
      <c r="D360" s="330"/>
      <c r="E360" s="330"/>
      <c r="F360" s="330"/>
      <c r="G360" s="199"/>
      <c r="H360" s="330"/>
      <c r="I360" s="330"/>
      <c r="J360" s="330"/>
      <c r="K360" s="200"/>
      <c r="L360" s="200"/>
      <c r="M360" s="200"/>
      <c r="N360" s="57"/>
      <c r="O360" s="57"/>
      <c r="P360" s="330"/>
      <c r="Q360" s="330"/>
      <c r="R360" s="330"/>
      <c r="S360" s="330"/>
    </row>
    <row r="361" spans="1:19" x14ac:dyDescent="0.3">
      <c r="B361" s="337">
        <f>O358</f>
        <v>222.66000000000003</v>
      </c>
      <c r="C361" s="334" t="s">
        <v>115</v>
      </c>
      <c r="D361" s="334" t="s">
        <v>187</v>
      </c>
      <c r="E361" s="334">
        <v>0.86602540299999997</v>
      </c>
      <c r="F361" s="334"/>
      <c r="G361" s="57">
        <f>B361/E361</f>
        <v>257.10562210840834</v>
      </c>
      <c r="H361" s="330" t="s">
        <v>3</v>
      </c>
      <c r="I361" s="330"/>
      <c r="J361" s="330"/>
      <c r="K361" s="200"/>
      <c r="L361" s="200"/>
      <c r="M361" s="200"/>
      <c r="N361" s="57">
        <f>G361</f>
        <v>257.10562210840834</v>
      </c>
      <c r="O361" s="56">
        <f>SUM(N361:N362)</f>
        <v>257.10562210840834</v>
      </c>
      <c r="P361" s="330" t="s">
        <v>3</v>
      </c>
      <c r="Q361" s="330"/>
      <c r="R361" s="330"/>
      <c r="S361" s="330"/>
    </row>
    <row r="362" spans="1:19" ht="15.6" x14ac:dyDescent="0.3">
      <c r="B362" s="337"/>
      <c r="C362" s="334"/>
      <c r="D362" s="334"/>
      <c r="E362" s="334"/>
      <c r="F362" s="334"/>
      <c r="G362" s="57"/>
      <c r="H362" s="330"/>
      <c r="I362" s="330"/>
      <c r="J362" s="330"/>
      <c r="K362" s="200"/>
      <c r="L362" s="200"/>
      <c r="M362" s="200"/>
      <c r="N362" s="57"/>
      <c r="O362" s="57"/>
      <c r="P362" s="208"/>
      <c r="Q362" s="330"/>
      <c r="R362" s="330"/>
      <c r="S362" s="330"/>
    </row>
    <row r="363" spans="1:19" x14ac:dyDescent="0.3">
      <c r="B363" s="330"/>
      <c r="C363" s="330"/>
      <c r="D363" s="330"/>
      <c r="E363" s="330"/>
      <c r="F363" s="330"/>
      <c r="G363" s="330"/>
      <c r="H363" s="330"/>
      <c r="I363" s="330"/>
      <c r="J363" s="330"/>
      <c r="K363" s="330"/>
      <c r="L363" s="330"/>
      <c r="M363" s="330"/>
      <c r="N363" s="330"/>
      <c r="O363" s="330"/>
      <c r="P363" s="330"/>
      <c r="Q363" s="330"/>
      <c r="R363" s="330"/>
      <c r="S363" s="330"/>
    </row>
    <row r="364" spans="1:19" x14ac:dyDescent="0.3">
      <c r="A364" s="330" t="s">
        <v>4</v>
      </c>
      <c r="B364" s="330" t="s">
        <v>116</v>
      </c>
      <c r="C364" s="330"/>
      <c r="D364" s="330"/>
      <c r="E364" s="330"/>
      <c r="F364" s="330"/>
      <c r="G364" s="199"/>
      <c r="H364" s="330"/>
      <c r="I364" s="330"/>
      <c r="J364" s="330"/>
      <c r="K364" s="200"/>
      <c r="L364" s="200"/>
      <c r="M364" s="200"/>
      <c r="N364" s="57"/>
      <c r="O364" s="57"/>
      <c r="P364" s="330"/>
      <c r="Q364" s="330"/>
      <c r="R364" s="330"/>
      <c r="S364" s="330"/>
    </row>
    <row r="365" spans="1:19" x14ac:dyDescent="0.3">
      <c r="B365" s="209">
        <f>O361</f>
        <v>257.10562210840834</v>
      </c>
      <c r="C365" s="14" t="s">
        <v>115</v>
      </c>
      <c r="D365" s="14">
        <v>0.75</v>
      </c>
      <c r="E365" s="14"/>
      <c r="F365" s="14"/>
      <c r="G365" s="57">
        <f>B365/D365</f>
        <v>342.80749614454447</v>
      </c>
      <c r="H365" s="330" t="s">
        <v>29</v>
      </c>
      <c r="I365" s="330"/>
      <c r="J365" s="330"/>
      <c r="K365" s="200"/>
      <c r="L365" s="200"/>
      <c r="M365" s="200"/>
      <c r="N365" s="57">
        <f>G365</f>
        <v>342.80749614454447</v>
      </c>
      <c r="O365" s="56">
        <f>SUM(N365)</f>
        <v>342.80749614454447</v>
      </c>
      <c r="P365" s="330" t="s">
        <v>29</v>
      </c>
      <c r="Q365" s="330"/>
      <c r="R365" s="330"/>
      <c r="S365" s="330"/>
    </row>
    <row r="366" spans="1:19" x14ac:dyDescent="0.3">
      <c r="B366" s="373"/>
      <c r="C366" s="373"/>
      <c r="D366" s="373"/>
      <c r="E366" s="373"/>
      <c r="F366" s="373"/>
      <c r="G366" s="57"/>
      <c r="H366" s="330"/>
      <c r="I366" s="330"/>
      <c r="J366" s="330"/>
      <c r="K366" s="200"/>
      <c r="L366" s="200"/>
      <c r="M366" s="200"/>
      <c r="N366" s="57"/>
      <c r="O366" s="57"/>
      <c r="P366" s="330"/>
      <c r="Q366" s="330"/>
      <c r="R366" s="330"/>
      <c r="S366" s="330"/>
    </row>
    <row r="367" spans="1:19" ht="15.6" x14ac:dyDescent="0.3">
      <c r="B367" s="334"/>
      <c r="C367" s="334"/>
      <c r="D367" s="334"/>
      <c r="E367" s="208"/>
      <c r="F367" s="334"/>
      <c r="G367" s="57"/>
      <c r="H367" s="330"/>
      <c r="I367" s="330"/>
      <c r="J367" s="330"/>
      <c r="K367" s="200"/>
      <c r="L367" s="200"/>
      <c r="M367" s="200"/>
      <c r="N367" s="57"/>
      <c r="O367" s="330"/>
      <c r="P367" s="330"/>
      <c r="Q367" s="330"/>
      <c r="R367" s="330"/>
      <c r="S367" s="330"/>
    </row>
    <row r="368" spans="1:19" ht="15" customHeight="1" x14ac:dyDescent="0.3">
      <c r="A368" s="330" t="s">
        <v>5</v>
      </c>
      <c r="B368" s="343" t="s">
        <v>234</v>
      </c>
      <c r="C368" s="330"/>
      <c r="D368" s="330"/>
      <c r="E368" s="330"/>
      <c r="F368" s="330"/>
      <c r="G368" s="330"/>
      <c r="H368" s="330"/>
      <c r="I368" s="330"/>
      <c r="J368" s="330"/>
      <c r="K368" s="330"/>
      <c r="L368" s="330"/>
      <c r="M368" s="330"/>
      <c r="N368" s="57"/>
      <c r="O368" s="57"/>
      <c r="P368" s="330"/>
      <c r="Q368" s="210"/>
      <c r="R368" s="210"/>
      <c r="S368" s="210"/>
    </row>
    <row r="369" spans="1:19" ht="15" customHeight="1" x14ac:dyDescent="0.3">
      <c r="B369" s="334"/>
      <c r="C369" s="337">
        <v>18.399999999999999</v>
      </c>
      <c r="D369" s="334">
        <v>0.75</v>
      </c>
      <c r="E369" s="334">
        <v>2</v>
      </c>
      <c r="F369" s="334"/>
      <c r="G369" s="57">
        <f>C369*D369*E369</f>
        <v>27.599999999999998</v>
      </c>
      <c r="H369" s="330" t="s">
        <v>3</v>
      </c>
      <c r="I369" s="330"/>
      <c r="J369" s="330"/>
      <c r="K369" s="200"/>
      <c r="L369" s="200"/>
      <c r="M369" s="200"/>
      <c r="N369" s="57">
        <f>G369</f>
        <v>27.599999999999998</v>
      </c>
      <c r="O369" s="57"/>
      <c r="P369" s="330"/>
      <c r="Q369" s="210"/>
      <c r="R369" s="210"/>
      <c r="S369" s="210"/>
    </row>
    <row r="370" spans="1:19" ht="15.6" x14ac:dyDescent="0.3">
      <c r="B370" s="211"/>
      <c r="C370" s="334">
        <v>13.4</v>
      </c>
      <c r="D370" s="334">
        <v>0.75</v>
      </c>
      <c r="E370" s="334">
        <v>2</v>
      </c>
      <c r="F370" s="334"/>
      <c r="G370" s="57">
        <f>C370*D370*E370</f>
        <v>20.100000000000001</v>
      </c>
      <c r="H370" s="330" t="s">
        <v>3</v>
      </c>
      <c r="I370" s="330"/>
      <c r="J370" s="330"/>
      <c r="K370" s="200"/>
      <c r="L370" s="200"/>
      <c r="M370" s="200"/>
      <c r="N370" s="57">
        <f>G370</f>
        <v>20.100000000000001</v>
      </c>
      <c r="O370" s="210"/>
      <c r="P370" s="330"/>
      <c r="Q370" s="210"/>
      <c r="R370" s="210"/>
      <c r="S370" s="210"/>
    </row>
    <row r="371" spans="1:19" ht="15.6" x14ac:dyDescent="0.3">
      <c r="B371" s="211"/>
      <c r="C371" s="337">
        <v>9.1999999999999993</v>
      </c>
      <c r="D371" s="334">
        <v>2.4</v>
      </c>
      <c r="E371" s="334">
        <v>1</v>
      </c>
      <c r="F371" s="334"/>
      <c r="G371" s="57">
        <f>C371*D371*E371</f>
        <v>22.08</v>
      </c>
      <c r="H371" s="330" t="s">
        <v>3</v>
      </c>
      <c r="I371" s="330"/>
      <c r="J371" s="330"/>
      <c r="K371" s="200"/>
      <c r="L371" s="200"/>
      <c r="M371" s="200"/>
      <c r="N371" s="57">
        <f>G371</f>
        <v>22.08</v>
      </c>
      <c r="O371" s="210"/>
      <c r="P371" s="330"/>
      <c r="Q371" s="210"/>
      <c r="R371" s="210"/>
      <c r="S371" s="210"/>
    </row>
    <row r="372" spans="1:19" x14ac:dyDescent="0.3">
      <c r="B372" s="14"/>
      <c r="C372" s="337">
        <v>3.2</v>
      </c>
      <c r="D372" s="334">
        <v>1.3</v>
      </c>
      <c r="E372" s="334">
        <v>1</v>
      </c>
      <c r="F372" s="334"/>
      <c r="G372" s="57">
        <f>C372*D372*E372</f>
        <v>4.16</v>
      </c>
      <c r="H372" s="330" t="s">
        <v>3</v>
      </c>
      <c r="I372" s="330"/>
      <c r="J372" s="330"/>
      <c r="K372" s="200"/>
      <c r="L372" s="200"/>
      <c r="M372" s="200"/>
      <c r="N372" s="57">
        <f>G372</f>
        <v>4.16</v>
      </c>
      <c r="O372" s="56">
        <f>SUM(N369:N372)</f>
        <v>73.94</v>
      </c>
      <c r="P372" s="330" t="s">
        <v>3</v>
      </c>
      <c r="Q372" s="330"/>
      <c r="R372" s="330"/>
      <c r="S372" s="330"/>
    </row>
    <row r="373" spans="1:19" x14ac:dyDescent="0.3">
      <c r="B373" s="14"/>
      <c r="C373" s="14"/>
      <c r="D373" s="14"/>
      <c r="E373" s="14"/>
      <c r="F373" s="14"/>
      <c r="G373" s="199"/>
      <c r="H373" s="330"/>
      <c r="I373" s="330"/>
      <c r="J373" s="330"/>
      <c r="K373" s="200"/>
      <c r="L373" s="200"/>
      <c r="M373" s="200"/>
      <c r="N373" s="57"/>
      <c r="O373" s="57"/>
      <c r="P373" s="330"/>
      <c r="Q373" s="330"/>
      <c r="R373" s="330"/>
      <c r="S373" s="330"/>
    </row>
    <row r="374" spans="1:19" ht="15" customHeight="1" x14ac:dyDescent="0.3">
      <c r="A374" s="330" t="s">
        <v>6</v>
      </c>
      <c r="B374" s="343" t="s">
        <v>190</v>
      </c>
      <c r="C374" s="330"/>
      <c r="D374" s="330"/>
      <c r="E374" s="330"/>
      <c r="F374" s="330"/>
      <c r="G374" s="330"/>
      <c r="H374" s="330"/>
      <c r="I374" s="330"/>
      <c r="J374" s="330"/>
      <c r="K374" s="330"/>
      <c r="L374" s="330"/>
      <c r="M374" s="330"/>
      <c r="N374" s="57"/>
      <c r="O374" s="57"/>
      <c r="P374" s="330"/>
      <c r="Q374" s="210"/>
      <c r="R374" s="210"/>
      <c r="S374" s="210"/>
    </row>
    <row r="375" spans="1:19" x14ac:dyDescent="0.3">
      <c r="B375" s="334"/>
      <c r="C375" s="337">
        <v>2.2999999999999998</v>
      </c>
      <c r="D375" s="334">
        <v>2</v>
      </c>
      <c r="E375" s="334">
        <v>1</v>
      </c>
      <c r="F375" s="334"/>
      <c r="G375" s="57">
        <f>C375*D375*E375</f>
        <v>4.5999999999999996</v>
      </c>
      <c r="H375" s="330" t="s">
        <v>3</v>
      </c>
      <c r="I375" s="330"/>
      <c r="J375" s="330"/>
      <c r="K375" s="200"/>
      <c r="L375" s="200"/>
      <c r="M375" s="200"/>
      <c r="N375" s="57">
        <f>G375</f>
        <v>4.5999999999999996</v>
      </c>
      <c r="O375" s="57"/>
      <c r="P375" s="330"/>
      <c r="Q375" s="210"/>
      <c r="R375" s="210"/>
      <c r="S375" s="210"/>
    </row>
    <row r="376" spans="1:19" x14ac:dyDescent="0.3">
      <c r="B376" s="334"/>
      <c r="C376" s="337">
        <v>0</v>
      </c>
      <c r="D376" s="334">
        <v>0</v>
      </c>
      <c r="E376" s="334">
        <v>0</v>
      </c>
      <c r="F376" s="334"/>
      <c r="G376" s="57">
        <f>C376*D376*E376</f>
        <v>0</v>
      </c>
      <c r="H376" s="330" t="s">
        <v>3</v>
      </c>
      <c r="I376" s="330"/>
      <c r="J376" s="330"/>
      <c r="K376" s="200"/>
      <c r="L376" s="200"/>
      <c r="M376" s="200"/>
      <c r="N376" s="57">
        <f>G376</f>
        <v>0</v>
      </c>
      <c r="O376" s="56">
        <f>SUM(N375:N376)</f>
        <v>4.5999999999999996</v>
      </c>
      <c r="P376" s="330" t="s">
        <v>3</v>
      </c>
      <c r="Q376" s="210"/>
      <c r="R376" s="210"/>
      <c r="S376" s="210"/>
    </row>
    <row r="377" spans="1:19" x14ac:dyDescent="0.3">
      <c r="B377" s="14"/>
      <c r="C377" s="14"/>
      <c r="D377" s="14"/>
      <c r="E377" s="14"/>
      <c r="F377" s="14"/>
      <c r="G377" s="199"/>
      <c r="H377" s="330"/>
      <c r="I377" s="330"/>
      <c r="J377" s="330"/>
      <c r="K377" s="200"/>
      <c r="L377" s="200"/>
      <c r="M377" s="200"/>
      <c r="N377" s="57"/>
      <c r="O377" s="57"/>
      <c r="P377" s="330"/>
      <c r="Q377" s="330"/>
      <c r="R377" s="330"/>
      <c r="S377" s="330"/>
    </row>
    <row r="378" spans="1:19" ht="15" customHeight="1" x14ac:dyDescent="0.3">
      <c r="A378" s="330" t="s">
        <v>7</v>
      </c>
      <c r="B378" s="344" t="s">
        <v>165</v>
      </c>
      <c r="C378" s="331"/>
      <c r="D378" s="331"/>
      <c r="E378" s="331"/>
      <c r="F378" s="331"/>
      <c r="G378" s="331"/>
      <c r="K378" s="331"/>
      <c r="L378" s="331"/>
      <c r="M378" s="331"/>
      <c r="N378" s="17"/>
      <c r="O378" s="28"/>
      <c r="P378" s="28"/>
    </row>
    <row r="379" spans="1:19" ht="15" customHeight="1" x14ac:dyDescent="0.3">
      <c r="B379" s="340">
        <v>1</v>
      </c>
      <c r="C379" s="340">
        <v>6</v>
      </c>
      <c r="D379" s="340"/>
      <c r="E379" s="340"/>
      <c r="F379" s="340"/>
      <c r="G379" s="57">
        <f>B379*C379</f>
        <v>6</v>
      </c>
      <c r="H379" s="330" t="s">
        <v>3</v>
      </c>
      <c r="I379" s="330"/>
      <c r="J379" s="330"/>
      <c r="K379" s="200"/>
      <c r="L379" s="200"/>
      <c r="M379" s="200"/>
      <c r="N379" s="57">
        <f>G379</f>
        <v>6</v>
      </c>
      <c r="O379" s="28"/>
      <c r="P379" s="28"/>
    </row>
    <row r="380" spans="1:19" x14ac:dyDescent="0.3">
      <c r="B380" s="340">
        <v>0</v>
      </c>
      <c r="C380" s="340">
        <v>0</v>
      </c>
      <c r="D380" s="340"/>
      <c r="E380" s="340"/>
      <c r="F380" s="340"/>
      <c r="G380" s="57">
        <f>B380*C380</f>
        <v>0</v>
      </c>
      <c r="H380" s="330" t="s">
        <v>3</v>
      </c>
      <c r="I380" s="330"/>
      <c r="J380" s="330"/>
      <c r="K380" s="200"/>
      <c r="L380" s="200"/>
      <c r="M380" s="200"/>
      <c r="N380" s="57">
        <f>G380</f>
        <v>0</v>
      </c>
      <c r="O380" s="17"/>
    </row>
    <row r="381" spans="1:19" x14ac:dyDescent="0.3">
      <c r="B381" s="340">
        <v>0</v>
      </c>
      <c r="C381" s="340">
        <v>0</v>
      </c>
      <c r="D381" s="340"/>
      <c r="E381" s="340"/>
      <c r="F381" s="340"/>
      <c r="G381" s="57">
        <f>B381*C381</f>
        <v>0</v>
      </c>
      <c r="H381" s="330" t="s">
        <v>3</v>
      </c>
      <c r="I381" s="330"/>
      <c r="J381" s="330"/>
      <c r="K381" s="200"/>
      <c r="L381" s="200"/>
      <c r="M381" s="200"/>
      <c r="N381" s="57">
        <f>G381</f>
        <v>0</v>
      </c>
      <c r="O381" s="56">
        <f>SUM(N379:N381)</f>
        <v>6</v>
      </c>
      <c r="P381" s="331" t="s">
        <v>3</v>
      </c>
    </row>
    <row r="382" spans="1:19" ht="15" customHeight="1" x14ac:dyDescent="0.3">
      <c r="B382" s="23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</row>
    <row r="383" spans="1:19" x14ac:dyDescent="0.3">
      <c r="A383" s="330" t="s">
        <v>8</v>
      </c>
      <c r="B383" s="340" t="s">
        <v>117</v>
      </c>
      <c r="C383" s="340"/>
      <c r="D383" s="340"/>
      <c r="E383" s="340"/>
      <c r="F383" s="340"/>
      <c r="G383" s="340"/>
      <c r="H383" s="340"/>
      <c r="I383" s="340"/>
      <c r="J383" s="340"/>
      <c r="K383" s="340"/>
      <c r="L383" s="340"/>
      <c r="M383" s="340"/>
      <c r="N383" s="57"/>
      <c r="O383" s="57"/>
      <c r="P383" s="330"/>
      <c r="Q383" s="330"/>
      <c r="R383" s="330"/>
      <c r="S383" s="330"/>
    </row>
    <row r="384" spans="1:19" x14ac:dyDescent="0.3">
      <c r="B384" s="330" t="s">
        <v>166</v>
      </c>
      <c r="C384" s="213">
        <f>O358</f>
        <v>222.66000000000003</v>
      </c>
      <c r="D384" s="214">
        <v>0.03</v>
      </c>
      <c r="E384" s="214"/>
      <c r="F384" s="214"/>
      <c r="G384" s="57">
        <f>C384*D384</f>
        <v>6.6798000000000002</v>
      </c>
      <c r="H384" s="330" t="s">
        <v>9</v>
      </c>
      <c r="I384" s="330"/>
      <c r="J384" s="330"/>
      <c r="K384" s="200"/>
      <c r="L384" s="200"/>
      <c r="M384" s="200"/>
      <c r="N384" s="57">
        <f t="shared" ref="N384:N389" si="4">G384</f>
        <v>6.6798000000000002</v>
      </c>
      <c r="O384" s="57"/>
      <c r="P384" s="330"/>
      <c r="Q384" s="330"/>
      <c r="R384" s="330"/>
      <c r="S384" s="330"/>
    </row>
    <row r="385" spans="1:19" x14ac:dyDescent="0.3">
      <c r="B385" s="330" t="s">
        <v>167</v>
      </c>
      <c r="C385" s="213">
        <f>O361</f>
        <v>257.10562210840834</v>
      </c>
      <c r="D385" s="214">
        <v>0.03</v>
      </c>
      <c r="E385" s="214">
        <v>0.05</v>
      </c>
      <c r="F385" s="214">
        <v>4</v>
      </c>
      <c r="G385" s="57">
        <f>C385*D385*E385*F385</f>
        <v>1.54263373265045</v>
      </c>
      <c r="H385" s="330" t="s">
        <v>9</v>
      </c>
      <c r="I385" s="330"/>
      <c r="J385" s="330"/>
      <c r="K385" s="200"/>
      <c r="L385" s="200"/>
      <c r="M385" s="200"/>
      <c r="N385" s="57">
        <f t="shared" si="4"/>
        <v>1.54263373265045</v>
      </c>
      <c r="O385" s="330"/>
      <c r="P385" s="330"/>
      <c r="Q385" s="330"/>
      <c r="R385" s="330"/>
      <c r="S385" s="330"/>
    </row>
    <row r="386" spans="1:19" x14ac:dyDescent="0.3">
      <c r="B386" s="330" t="s">
        <v>168</v>
      </c>
      <c r="C386" s="337">
        <f>O365</f>
        <v>342.80749614454447</v>
      </c>
      <c r="D386" s="334">
        <v>0.03</v>
      </c>
      <c r="E386" s="334">
        <v>0.05</v>
      </c>
      <c r="F386" s="334"/>
      <c r="G386" s="57">
        <f>C386*D386*E386</f>
        <v>0.51421124421681674</v>
      </c>
      <c r="H386" s="330" t="s">
        <v>9</v>
      </c>
      <c r="I386" s="330"/>
      <c r="J386" s="330"/>
      <c r="K386" s="200"/>
      <c r="L386" s="200"/>
      <c r="M386" s="200"/>
      <c r="N386" s="57">
        <f t="shared" si="4"/>
        <v>0.51421124421681674</v>
      </c>
      <c r="O386" s="57"/>
      <c r="P386" s="330"/>
      <c r="Q386" s="330"/>
      <c r="R386" s="330"/>
      <c r="S386" s="330"/>
    </row>
    <row r="387" spans="1:19" x14ac:dyDescent="0.3">
      <c r="B387" s="330" t="s">
        <v>169</v>
      </c>
      <c r="C387" s="213">
        <v>0</v>
      </c>
      <c r="D387" s="214">
        <v>2.5000000000000001E-2</v>
      </c>
      <c r="E387" s="214">
        <v>0.2</v>
      </c>
      <c r="F387" s="214"/>
      <c r="G387" s="57">
        <f>C387*D387*E387</f>
        <v>0</v>
      </c>
      <c r="H387" s="330" t="s">
        <v>9</v>
      </c>
      <c r="I387" s="330"/>
      <c r="J387" s="330"/>
      <c r="K387" s="200"/>
      <c r="L387" s="200"/>
      <c r="M387" s="200"/>
      <c r="N387" s="57">
        <f t="shared" si="4"/>
        <v>0</v>
      </c>
      <c r="O387" s="57"/>
      <c r="P387" s="330"/>
      <c r="Q387" s="330"/>
      <c r="R387" s="330"/>
      <c r="S387" s="330"/>
    </row>
    <row r="388" spans="1:19" x14ac:dyDescent="0.3">
      <c r="B388" s="330" t="s">
        <v>170</v>
      </c>
      <c r="C388" s="213">
        <f>O372</f>
        <v>73.94</v>
      </c>
      <c r="D388" s="214">
        <v>0.02</v>
      </c>
      <c r="E388" s="214"/>
      <c r="F388" s="214"/>
      <c r="G388" s="57">
        <f>C388*D388</f>
        <v>1.4787999999999999</v>
      </c>
      <c r="H388" s="330" t="s">
        <v>9</v>
      </c>
      <c r="I388" s="330"/>
      <c r="J388" s="330"/>
      <c r="K388" s="200"/>
      <c r="L388" s="200"/>
      <c r="M388" s="200"/>
      <c r="N388" s="57">
        <f t="shared" si="4"/>
        <v>1.4787999999999999</v>
      </c>
      <c r="O388" s="57"/>
      <c r="P388" s="330"/>
      <c r="Q388" s="330"/>
      <c r="R388" s="330"/>
      <c r="S388" s="330"/>
    </row>
    <row r="389" spans="1:19" x14ac:dyDescent="0.3">
      <c r="B389" s="330" t="s">
        <v>171</v>
      </c>
      <c r="C389" s="213">
        <f>O381</f>
        <v>6</v>
      </c>
      <c r="D389" s="214">
        <v>2.5000000000000001E-2</v>
      </c>
      <c r="E389" s="214"/>
      <c r="F389" s="214"/>
      <c r="G389" s="57">
        <f>C389*D389</f>
        <v>0.15000000000000002</v>
      </c>
      <c r="H389" s="330" t="s">
        <v>9</v>
      </c>
      <c r="I389" s="330"/>
      <c r="J389" s="330"/>
      <c r="K389" s="200"/>
      <c r="L389" s="200"/>
      <c r="M389" s="200"/>
      <c r="N389" s="57">
        <f t="shared" si="4"/>
        <v>0.15000000000000002</v>
      </c>
      <c r="O389" s="56">
        <f>SUM(N384:N389)</f>
        <v>10.365444976867268</v>
      </c>
      <c r="P389" s="330" t="s">
        <v>9</v>
      </c>
      <c r="Q389" s="330"/>
      <c r="R389" s="330"/>
      <c r="S389" s="330"/>
    </row>
    <row r="390" spans="1:19" ht="15" customHeight="1" x14ac:dyDescent="0.3">
      <c r="B390" s="213"/>
      <c r="C390" s="214"/>
      <c r="D390" s="214"/>
      <c r="E390" s="214"/>
      <c r="F390" s="214"/>
      <c r="G390" s="57"/>
      <c r="H390" s="330"/>
      <c r="I390" s="330"/>
      <c r="J390" s="330"/>
      <c r="K390" s="200"/>
      <c r="L390" s="200"/>
      <c r="M390" s="200"/>
      <c r="N390" s="57"/>
      <c r="O390" s="330"/>
      <c r="P390" s="330"/>
      <c r="Q390" s="330"/>
      <c r="R390" s="330"/>
      <c r="S390" s="330"/>
    </row>
    <row r="391" spans="1:19" x14ac:dyDescent="0.3">
      <c r="A391" s="330" t="s">
        <v>17</v>
      </c>
      <c r="B391" s="351" t="s">
        <v>235</v>
      </c>
      <c r="C391" s="351"/>
      <c r="D391" s="351"/>
      <c r="E391" s="351"/>
      <c r="F391" s="351"/>
      <c r="G391" s="351"/>
      <c r="H391" s="351"/>
      <c r="I391" s="351"/>
      <c r="J391" s="351"/>
      <c r="K391" s="351"/>
      <c r="L391" s="330"/>
      <c r="M391" s="330"/>
      <c r="N391" s="57"/>
      <c r="O391" s="57"/>
      <c r="P391" s="330"/>
      <c r="Q391" s="330"/>
      <c r="R391" s="330"/>
      <c r="S391" s="330"/>
    </row>
    <row r="392" spans="1:19" x14ac:dyDescent="0.3">
      <c r="B392" s="330" t="s">
        <v>113</v>
      </c>
      <c r="C392" s="330"/>
      <c r="D392" s="330"/>
      <c r="E392" s="330"/>
      <c r="F392" s="330"/>
      <c r="G392" s="330"/>
      <c r="H392" s="330"/>
      <c r="I392" s="330"/>
      <c r="J392" s="330"/>
      <c r="K392" s="330"/>
      <c r="L392" s="330"/>
      <c r="M392" s="330"/>
      <c r="N392" s="57"/>
      <c r="O392" s="57"/>
      <c r="P392" s="330"/>
      <c r="Q392" s="330"/>
      <c r="R392" s="330"/>
      <c r="S392" s="330"/>
    </row>
    <row r="393" spans="1:19" x14ac:dyDescent="0.3">
      <c r="B393" s="337">
        <v>9.1999999999999993</v>
      </c>
      <c r="C393" s="334">
        <v>2.4</v>
      </c>
      <c r="D393" s="340"/>
      <c r="E393" s="340"/>
      <c r="F393" s="340"/>
      <c r="G393" s="57">
        <f>B393*C393</f>
        <v>22.08</v>
      </c>
      <c r="H393" s="330" t="s">
        <v>3</v>
      </c>
      <c r="I393" s="330"/>
      <c r="J393" s="330"/>
      <c r="K393" s="200"/>
      <c r="L393" s="200"/>
      <c r="M393" s="200"/>
      <c r="N393" s="57">
        <f>G393</f>
        <v>22.08</v>
      </c>
      <c r="O393" s="56">
        <f>SUM(N393:N394)</f>
        <v>26.24</v>
      </c>
      <c r="P393" s="330" t="s">
        <v>3</v>
      </c>
      <c r="Q393" s="330"/>
      <c r="R393" s="330"/>
      <c r="S393" s="330"/>
    </row>
    <row r="394" spans="1:19" ht="15" customHeight="1" x14ac:dyDescent="0.3">
      <c r="B394" s="337">
        <v>3.2</v>
      </c>
      <c r="C394" s="334">
        <v>1.3</v>
      </c>
      <c r="D394" s="340"/>
      <c r="E394" s="340"/>
      <c r="F394" s="340"/>
      <c r="G394" s="57">
        <f>B394*C394</f>
        <v>4.16</v>
      </c>
      <c r="H394" s="330" t="s">
        <v>3</v>
      </c>
      <c r="I394" s="330"/>
      <c r="J394" s="330"/>
      <c r="K394" s="200"/>
      <c r="L394" s="200"/>
      <c r="M394" s="200"/>
      <c r="N394" s="57">
        <f>G394</f>
        <v>4.16</v>
      </c>
      <c r="O394" s="330"/>
      <c r="P394" s="330"/>
      <c r="Q394" s="330"/>
      <c r="R394" s="330"/>
      <c r="S394" s="330"/>
    </row>
    <row r="395" spans="1:19" x14ac:dyDescent="0.3">
      <c r="B395" s="213"/>
      <c r="C395" s="214"/>
      <c r="D395" s="214"/>
      <c r="E395" s="214"/>
      <c r="F395" s="214"/>
      <c r="G395" s="57"/>
      <c r="H395" s="330"/>
      <c r="I395" s="330"/>
      <c r="J395" s="330"/>
      <c r="K395" s="200"/>
      <c r="L395" s="200"/>
      <c r="M395" s="200"/>
      <c r="N395" s="57"/>
      <c r="O395" s="330"/>
      <c r="P395" s="330"/>
      <c r="Q395" s="330"/>
      <c r="R395" s="330"/>
      <c r="S395" s="330"/>
    </row>
    <row r="396" spans="1:19" x14ac:dyDescent="0.3">
      <c r="A396" s="330" t="s">
        <v>18</v>
      </c>
      <c r="B396" s="331" t="s">
        <v>283</v>
      </c>
      <c r="C396" s="331"/>
      <c r="D396" s="331"/>
      <c r="E396" s="331"/>
      <c r="F396" s="331"/>
      <c r="G396" s="331"/>
      <c r="K396" s="331"/>
      <c r="L396" s="331"/>
      <c r="M396" s="331"/>
      <c r="N396" s="17"/>
      <c r="O396" s="17"/>
    </row>
    <row r="397" spans="1:19" x14ac:dyDescent="0.3">
      <c r="B397" s="333"/>
      <c r="C397" s="338">
        <f>O430/0.8</f>
        <v>82.249999999999986</v>
      </c>
      <c r="D397" s="333">
        <v>0.75</v>
      </c>
      <c r="E397" s="333">
        <v>0.5</v>
      </c>
      <c r="F397" s="333"/>
      <c r="G397" s="17">
        <f>C397*D397*E397</f>
        <v>30.843749999999993</v>
      </c>
      <c r="H397" s="331" t="s">
        <v>3</v>
      </c>
      <c r="N397" s="17">
        <f>G397</f>
        <v>30.843749999999993</v>
      </c>
      <c r="O397" s="56">
        <f>SUM(N397:N398)</f>
        <v>30.843749999999993</v>
      </c>
      <c r="P397" s="7" t="s">
        <v>3</v>
      </c>
    </row>
    <row r="398" spans="1:19" ht="15" customHeight="1" x14ac:dyDescent="0.3">
      <c r="B398" s="23"/>
      <c r="C398" s="333">
        <v>0</v>
      </c>
      <c r="D398" s="333">
        <v>0</v>
      </c>
      <c r="E398" s="333">
        <v>0</v>
      </c>
      <c r="F398" s="333"/>
      <c r="G398" s="17">
        <f>C398*D398*E398</f>
        <v>0</v>
      </c>
      <c r="H398" s="331" t="s">
        <v>3</v>
      </c>
      <c r="N398" s="17">
        <f>G398</f>
        <v>0</v>
      </c>
      <c r="O398" s="28"/>
      <c r="P398" s="28"/>
    </row>
    <row r="399" spans="1:19" ht="15" customHeight="1" x14ac:dyDescent="0.3">
      <c r="B399" s="213"/>
      <c r="C399" s="214"/>
      <c r="D399" s="214"/>
      <c r="E399" s="214"/>
      <c r="F399" s="214"/>
      <c r="G399" s="57"/>
      <c r="H399" s="330"/>
      <c r="I399" s="330"/>
      <c r="J399" s="330"/>
      <c r="K399" s="200"/>
      <c r="L399" s="200"/>
      <c r="M399" s="200"/>
      <c r="N399" s="57"/>
      <c r="O399" s="330"/>
      <c r="P399" s="330"/>
      <c r="Q399" s="330"/>
      <c r="R399" s="330"/>
      <c r="S399" s="330"/>
    </row>
    <row r="400" spans="1:19" x14ac:dyDescent="0.3">
      <c r="A400" s="330" t="s">
        <v>19</v>
      </c>
      <c r="B400" s="212" t="s">
        <v>118</v>
      </c>
      <c r="C400" s="340"/>
      <c r="D400" s="340"/>
      <c r="E400" s="340"/>
      <c r="F400" s="340"/>
      <c r="G400" s="340"/>
      <c r="H400" s="340"/>
      <c r="I400" s="340"/>
      <c r="J400" s="340"/>
      <c r="K400" s="200"/>
      <c r="L400" s="200"/>
      <c r="M400" s="200"/>
      <c r="N400" s="57"/>
      <c r="O400" s="57"/>
      <c r="P400" s="330"/>
      <c r="Q400" s="330"/>
      <c r="R400" s="330"/>
      <c r="S400" s="330"/>
    </row>
    <row r="401" spans="1:19" x14ac:dyDescent="0.3">
      <c r="B401" s="209">
        <v>1</v>
      </c>
      <c r="C401" s="209"/>
      <c r="D401" s="209"/>
      <c r="E401" s="14"/>
      <c r="F401" s="14"/>
      <c r="G401" s="199">
        <f>B401</f>
        <v>1</v>
      </c>
      <c r="H401" s="330" t="s">
        <v>10</v>
      </c>
      <c r="I401" s="330"/>
      <c r="J401" s="330"/>
      <c r="K401" s="200"/>
      <c r="L401" s="200"/>
      <c r="M401" s="200"/>
      <c r="N401" s="57">
        <f>G401</f>
        <v>1</v>
      </c>
      <c r="O401" s="56">
        <f>N401</f>
        <v>1</v>
      </c>
      <c r="P401" s="330" t="s">
        <v>10</v>
      </c>
      <c r="Q401" s="330"/>
      <c r="R401" s="330"/>
      <c r="S401" s="330"/>
    </row>
    <row r="402" spans="1:19" ht="15" customHeight="1" x14ac:dyDescent="0.3">
      <c r="B402" s="374"/>
      <c r="C402" s="374"/>
      <c r="D402" s="374"/>
      <c r="E402" s="374"/>
      <c r="F402" s="374"/>
      <c r="G402" s="199"/>
      <c r="H402" s="330"/>
      <c r="I402" s="330"/>
      <c r="J402" s="330"/>
      <c r="K402" s="200"/>
      <c r="L402" s="200"/>
      <c r="M402" s="200"/>
      <c r="N402" s="57"/>
      <c r="O402" s="57"/>
      <c r="P402" s="330"/>
      <c r="Q402" s="330"/>
      <c r="R402" s="330"/>
      <c r="S402" s="330"/>
    </row>
    <row r="403" spans="1:19" x14ac:dyDescent="0.3">
      <c r="B403" s="14"/>
      <c r="C403" s="14"/>
      <c r="D403" s="14"/>
      <c r="E403" s="14"/>
      <c r="F403" s="14"/>
      <c r="G403" s="199"/>
      <c r="H403" s="330"/>
      <c r="I403" s="330"/>
      <c r="J403" s="330"/>
      <c r="K403" s="200"/>
      <c r="L403" s="200"/>
      <c r="M403" s="200"/>
      <c r="N403" s="57"/>
      <c r="O403" s="57"/>
      <c r="P403" s="330"/>
      <c r="Q403" s="330"/>
      <c r="R403" s="330"/>
      <c r="S403" s="330"/>
    </row>
    <row r="404" spans="1:19" x14ac:dyDescent="0.3">
      <c r="A404" s="100"/>
      <c r="B404" s="14"/>
      <c r="C404" s="14"/>
      <c r="D404" s="14"/>
      <c r="E404" s="14"/>
      <c r="F404" s="14"/>
      <c r="G404" s="199"/>
      <c r="H404" s="330"/>
      <c r="I404" s="330"/>
      <c r="J404" s="330"/>
      <c r="K404" s="200"/>
      <c r="L404" s="200"/>
      <c r="M404" s="200"/>
      <c r="N404" s="57"/>
      <c r="O404" s="57"/>
      <c r="P404" s="330"/>
      <c r="Q404" s="330"/>
      <c r="R404" s="330"/>
      <c r="S404" s="330"/>
    </row>
    <row r="405" spans="1:19" x14ac:dyDescent="0.3">
      <c r="A405" s="100"/>
      <c r="B405" s="14"/>
      <c r="C405" s="14"/>
      <c r="D405" s="14"/>
      <c r="E405" s="14"/>
      <c r="F405" s="14"/>
      <c r="G405" s="199"/>
      <c r="H405" s="330"/>
      <c r="I405" s="330"/>
      <c r="J405" s="330"/>
      <c r="K405" s="200"/>
      <c r="L405" s="200"/>
      <c r="M405" s="200"/>
      <c r="N405" s="57"/>
      <c r="O405" s="57"/>
      <c r="P405" s="330"/>
      <c r="Q405" s="330"/>
      <c r="R405" s="330"/>
      <c r="S405" s="330"/>
    </row>
    <row r="406" spans="1:19" ht="15" customHeight="1" x14ac:dyDescent="0.3">
      <c r="A406" s="100"/>
      <c r="B406" s="14"/>
      <c r="C406" s="14"/>
      <c r="D406" s="14"/>
      <c r="E406" s="14"/>
      <c r="F406" s="14"/>
      <c r="G406" s="199"/>
      <c r="H406" s="330"/>
      <c r="I406" s="330"/>
      <c r="J406" s="330"/>
      <c r="K406" s="200"/>
      <c r="L406" s="200"/>
      <c r="M406" s="200"/>
      <c r="N406" s="57"/>
      <c r="O406" s="57"/>
      <c r="P406" s="330"/>
      <c r="Q406" s="330"/>
      <c r="R406" s="330"/>
      <c r="S406" s="330"/>
    </row>
    <row r="407" spans="1:19" ht="15" customHeight="1" x14ac:dyDescent="0.3">
      <c r="B407" s="206" t="s">
        <v>30</v>
      </c>
      <c r="C407" s="206"/>
      <c r="D407" s="206"/>
      <c r="E407" s="206"/>
      <c r="F407" s="206"/>
      <c r="G407" s="330"/>
      <c r="H407" s="330"/>
      <c r="I407" s="330"/>
      <c r="J407" s="330"/>
      <c r="K407" s="330"/>
      <c r="L407" s="330"/>
      <c r="M407" s="330"/>
      <c r="N407" s="57"/>
      <c r="O407" s="57"/>
      <c r="P407" s="330"/>
      <c r="Q407" s="330"/>
      <c r="R407" s="330"/>
      <c r="S407" s="330"/>
    </row>
    <row r="408" spans="1:19" x14ac:dyDescent="0.3">
      <c r="A408" s="330" t="s">
        <v>0</v>
      </c>
      <c r="B408" s="351" t="s">
        <v>191</v>
      </c>
      <c r="C408" s="351"/>
      <c r="D408" s="351"/>
      <c r="E408" s="351"/>
      <c r="F408" s="351"/>
      <c r="G408" s="351"/>
      <c r="H408" s="351"/>
      <c r="I408" s="351"/>
      <c r="J408" s="351"/>
      <c r="K408" s="351"/>
      <c r="L408" s="330"/>
      <c r="M408" s="330"/>
      <c r="N408" s="57"/>
      <c r="O408" s="57"/>
      <c r="P408" s="330"/>
      <c r="Q408" s="330"/>
      <c r="R408" s="330"/>
      <c r="S408" s="330"/>
    </row>
    <row r="409" spans="1:19" x14ac:dyDescent="0.3">
      <c r="B409" s="330" t="s">
        <v>237</v>
      </c>
      <c r="C409" s="330"/>
      <c r="D409" s="330"/>
      <c r="E409" s="330"/>
      <c r="F409" s="330"/>
      <c r="G409" s="330"/>
      <c r="H409" s="330"/>
      <c r="I409" s="330"/>
      <c r="J409" s="330"/>
      <c r="K409" s="330"/>
      <c r="L409" s="330"/>
      <c r="M409" s="330"/>
      <c r="N409" s="57"/>
      <c r="O409" s="57"/>
      <c r="P409" s="330"/>
      <c r="Q409" s="330"/>
      <c r="R409" s="330"/>
      <c r="S409" s="330"/>
    </row>
    <row r="410" spans="1:19" x14ac:dyDescent="0.3">
      <c r="B410" s="375">
        <f>O361</f>
        <v>257.10562210840834</v>
      </c>
      <c r="C410" s="375"/>
      <c r="D410" s="375"/>
      <c r="E410" s="375"/>
      <c r="F410" s="375"/>
      <c r="G410" s="57">
        <f>B410</f>
        <v>257.10562210840834</v>
      </c>
      <c r="H410" s="330" t="s">
        <v>3</v>
      </c>
      <c r="I410" s="330"/>
      <c r="J410" s="330"/>
      <c r="K410" s="200"/>
      <c r="L410" s="200"/>
      <c r="M410" s="200"/>
      <c r="N410" s="57">
        <f>G410</f>
        <v>257.10562210840834</v>
      </c>
      <c r="O410" s="56">
        <f>SUM(N410)</f>
        <v>257.10562210840834</v>
      </c>
      <c r="P410" s="330" t="s">
        <v>3</v>
      </c>
      <c r="Q410" s="330"/>
      <c r="R410" s="330"/>
      <c r="S410" s="330"/>
    </row>
    <row r="411" spans="1:19" ht="15.6" x14ac:dyDescent="0.3">
      <c r="B411" s="370"/>
      <c r="C411" s="370"/>
      <c r="D411" s="370"/>
      <c r="E411" s="370"/>
      <c r="F411" s="370"/>
      <c r="G411" s="57"/>
      <c r="H411" s="330"/>
      <c r="I411" s="330"/>
      <c r="J411" s="330"/>
      <c r="K411" s="200"/>
      <c r="L411" s="200"/>
      <c r="M411" s="200"/>
      <c r="N411" s="57"/>
      <c r="O411" s="57"/>
      <c r="P411" s="208"/>
      <c r="Q411" s="330"/>
      <c r="R411" s="330"/>
      <c r="S411" s="330"/>
    </row>
    <row r="412" spans="1:19" ht="15" customHeight="1" x14ac:dyDescent="0.3">
      <c r="B412" s="340"/>
      <c r="C412" s="340"/>
      <c r="D412" s="340"/>
      <c r="E412" s="340"/>
      <c r="F412" s="340"/>
      <c r="G412" s="57"/>
      <c r="H412" s="330"/>
      <c r="I412" s="330"/>
      <c r="J412" s="330"/>
      <c r="K412" s="200"/>
      <c r="L412" s="200"/>
      <c r="M412" s="200"/>
      <c r="N412" s="57"/>
      <c r="O412" s="57"/>
      <c r="P412" s="208"/>
      <c r="Q412" s="330"/>
      <c r="R412" s="330"/>
      <c r="S412" s="330"/>
    </row>
    <row r="413" spans="1:19" x14ac:dyDescent="0.3">
      <c r="A413" s="330" t="s">
        <v>12</v>
      </c>
      <c r="B413" s="351" t="s">
        <v>172</v>
      </c>
      <c r="C413" s="351"/>
      <c r="D413" s="351"/>
      <c r="E413" s="351"/>
      <c r="F413" s="351"/>
      <c r="G413" s="351"/>
      <c r="H413" s="351"/>
      <c r="I413" s="351"/>
      <c r="J413" s="351"/>
      <c r="K413" s="351"/>
      <c r="L413" s="330"/>
      <c r="M413" s="330"/>
      <c r="N413" s="57"/>
      <c r="O413" s="57"/>
      <c r="P413" s="330"/>
      <c r="Q413" s="330"/>
      <c r="R413" s="330"/>
      <c r="S413" s="330"/>
    </row>
    <row r="414" spans="1:19" x14ac:dyDescent="0.3">
      <c r="B414" s="375">
        <f>O410</f>
        <v>257.10562210840834</v>
      </c>
      <c r="C414" s="375"/>
      <c r="D414" s="375"/>
      <c r="E414" s="375"/>
      <c r="F414" s="375"/>
      <c r="G414" s="57">
        <f>B414</f>
        <v>257.10562210840834</v>
      </c>
      <c r="H414" s="330" t="s">
        <v>3</v>
      </c>
      <c r="I414" s="330"/>
      <c r="J414" s="330"/>
      <c r="K414" s="200"/>
      <c r="L414" s="200"/>
      <c r="M414" s="200"/>
      <c r="N414" s="57">
        <f>G414</f>
        <v>257.10562210840834</v>
      </c>
      <c r="O414" s="56">
        <f>SUM(N414)</f>
        <v>257.10562210840834</v>
      </c>
      <c r="P414" s="330" t="s">
        <v>3</v>
      </c>
      <c r="Q414" s="330"/>
      <c r="R414" s="330"/>
      <c r="S414" s="330"/>
    </row>
    <row r="415" spans="1:19" ht="15.6" x14ac:dyDescent="0.3">
      <c r="B415" s="370"/>
      <c r="C415" s="370"/>
      <c r="D415" s="370"/>
      <c r="E415" s="370"/>
      <c r="F415" s="370"/>
      <c r="G415" s="57"/>
      <c r="H415" s="330"/>
      <c r="I415" s="330"/>
      <c r="J415" s="330"/>
      <c r="K415" s="200"/>
      <c r="L415" s="200"/>
      <c r="M415" s="200"/>
      <c r="N415" s="57"/>
      <c r="O415" s="57"/>
      <c r="P415" s="208"/>
      <c r="Q415" s="330"/>
      <c r="R415" s="330"/>
      <c r="S415" s="330"/>
    </row>
    <row r="416" spans="1:19" ht="15" customHeight="1" x14ac:dyDescent="0.3">
      <c r="B416" s="334"/>
      <c r="C416" s="334"/>
      <c r="D416" s="334"/>
      <c r="E416" s="334"/>
      <c r="F416" s="334"/>
      <c r="G416" s="57"/>
      <c r="H416" s="330"/>
      <c r="I416" s="330"/>
      <c r="J416" s="330"/>
      <c r="K416" s="200"/>
      <c r="L416" s="200"/>
      <c r="M416" s="200"/>
      <c r="N416" s="57"/>
      <c r="O416" s="57"/>
      <c r="P416" s="330"/>
      <c r="Q416" s="330"/>
      <c r="R416" s="330"/>
      <c r="S416" s="330"/>
    </row>
    <row r="417" spans="1:16" ht="15" customHeight="1" x14ac:dyDescent="0.3">
      <c r="A417" s="330" t="s">
        <v>4</v>
      </c>
      <c r="B417" s="353" t="s">
        <v>133</v>
      </c>
      <c r="C417" s="353"/>
      <c r="D417" s="353"/>
      <c r="E417" s="353"/>
      <c r="F417" s="353"/>
      <c r="G417" s="353"/>
      <c r="H417" s="353"/>
      <c r="I417" s="353"/>
      <c r="J417" s="353"/>
      <c r="K417" s="353"/>
      <c r="L417" s="331"/>
      <c r="M417" s="331"/>
      <c r="N417" s="17"/>
      <c r="O417" s="17"/>
    </row>
    <row r="418" spans="1:16" x14ac:dyDescent="0.3">
      <c r="B418" s="367" t="s">
        <v>261</v>
      </c>
      <c r="C418" s="367"/>
      <c r="D418" s="367"/>
      <c r="E418" s="367"/>
      <c r="F418" s="367"/>
      <c r="G418" s="48">
        <f>8.1+4</f>
        <v>12.1</v>
      </c>
      <c r="H418" s="331" t="s">
        <v>29</v>
      </c>
      <c r="N418" s="17">
        <f>G418</f>
        <v>12.1</v>
      </c>
      <c r="O418" s="28"/>
      <c r="P418" s="28"/>
    </row>
    <row r="419" spans="1:16" x14ac:dyDescent="0.3">
      <c r="B419" s="367" t="s">
        <v>262</v>
      </c>
      <c r="C419" s="367"/>
      <c r="D419" s="367"/>
      <c r="E419" s="367"/>
      <c r="F419" s="367"/>
      <c r="G419" s="48">
        <f>7.35*4+6.36*2</f>
        <v>42.12</v>
      </c>
      <c r="H419" s="331" t="s">
        <v>29</v>
      </c>
      <c r="I419" s="369">
        <v>1.0760000000000001</v>
      </c>
      <c r="J419" s="369"/>
      <c r="K419" s="369"/>
      <c r="L419" s="369"/>
      <c r="M419" s="369"/>
      <c r="N419" s="17">
        <f>G419*I419</f>
        <v>45.321120000000001</v>
      </c>
      <c r="O419" s="56">
        <f>SUM(N418:N419)</f>
        <v>57.421120000000002</v>
      </c>
      <c r="P419" s="331" t="s">
        <v>29</v>
      </c>
    </row>
    <row r="420" spans="1:16" ht="15" customHeight="1" x14ac:dyDescent="0.3">
      <c r="B420" s="4"/>
      <c r="C420" s="4"/>
      <c r="D420" s="4"/>
      <c r="E420" s="4"/>
      <c r="F420" s="4"/>
      <c r="G420" s="48"/>
      <c r="N420" s="17"/>
      <c r="O420" s="17"/>
    </row>
    <row r="421" spans="1:16" x14ac:dyDescent="0.3">
      <c r="A421" s="330" t="s">
        <v>5</v>
      </c>
      <c r="B421" s="353" t="s">
        <v>119</v>
      </c>
      <c r="C421" s="353"/>
      <c r="D421" s="353"/>
      <c r="E421" s="353"/>
      <c r="F421" s="353"/>
      <c r="G421" s="353"/>
      <c r="H421" s="353"/>
      <c r="I421" s="353"/>
      <c r="J421" s="353"/>
      <c r="K421" s="353"/>
      <c r="L421" s="331"/>
      <c r="M421" s="331"/>
      <c r="N421" s="17"/>
      <c r="O421" s="57"/>
    </row>
    <row r="422" spans="1:16" x14ac:dyDescent="0.3">
      <c r="B422" s="192">
        <f>O410</f>
        <v>257.10562210840834</v>
      </c>
      <c r="C422" s="4" t="s">
        <v>115</v>
      </c>
      <c r="D422" s="4">
        <v>10</v>
      </c>
      <c r="E422" s="4"/>
      <c r="F422" s="4"/>
      <c r="G422" s="193">
        <f>B422/D422</f>
        <v>25.710562210840834</v>
      </c>
      <c r="H422" s="331" t="s">
        <v>10</v>
      </c>
      <c r="K422" s="341"/>
      <c r="L422" s="336"/>
      <c r="N422" s="122">
        <f>G422</f>
        <v>25.710562210840834</v>
      </c>
      <c r="O422" s="194">
        <f>N422</f>
        <v>25.710562210840834</v>
      </c>
      <c r="P422" s="331" t="s">
        <v>10</v>
      </c>
    </row>
    <row r="423" spans="1:16" ht="15" customHeight="1" x14ac:dyDescent="0.3">
      <c r="B423" s="4"/>
      <c r="C423" s="4"/>
      <c r="D423" s="4"/>
      <c r="E423" s="4"/>
      <c r="F423" s="4"/>
      <c r="G423" s="4"/>
      <c r="H423" s="4"/>
      <c r="I423" s="4"/>
      <c r="N423" s="17"/>
      <c r="O423" s="17"/>
    </row>
    <row r="424" spans="1:16" x14ac:dyDescent="0.3">
      <c r="B424" s="4"/>
      <c r="C424" s="4"/>
      <c r="D424" s="4"/>
      <c r="E424" s="4"/>
      <c r="F424" s="4"/>
      <c r="G424" s="48"/>
      <c r="N424" s="17"/>
      <c r="O424" s="17"/>
    </row>
    <row r="425" spans="1:16" x14ac:dyDescent="0.3">
      <c r="A425" s="330" t="s">
        <v>6</v>
      </c>
      <c r="B425" s="353" t="s">
        <v>134</v>
      </c>
      <c r="C425" s="353"/>
      <c r="D425" s="353"/>
      <c r="E425" s="353"/>
      <c r="F425" s="353"/>
      <c r="G425" s="353"/>
      <c r="H425" s="353"/>
      <c r="I425" s="353"/>
      <c r="J425" s="353"/>
      <c r="K425" s="353"/>
      <c r="L425" s="331"/>
      <c r="M425" s="331"/>
      <c r="N425" s="17"/>
      <c r="O425" s="17"/>
    </row>
    <row r="426" spans="1:16" x14ac:dyDescent="0.3">
      <c r="B426" s="380">
        <f>O419</f>
        <v>57.421120000000002</v>
      </c>
      <c r="C426" s="367"/>
      <c r="D426" s="367"/>
      <c r="E426" s="367"/>
      <c r="F426" s="367"/>
      <c r="G426" s="48">
        <f>B426</f>
        <v>57.421120000000002</v>
      </c>
      <c r="H426" s="331" t="s">
        <v>29</v>
      </c>
      <c r="N426" s="17">
        <f>G426</f>
        <v>57.421120000000002</v>
      </c>
      <c r="O426" s="56">
        <f>N426</f>
        <v>57.421120000000002</v>
      </c>
      <c r="P426" s="331" t="s">
        <v>29</v>
      </c>
    </row>
    <row r="427" spans="1:16" ht="15" customHeight="1" x14ac:dyDescent="0.3">
      <c r="B427" s="363"/>
      <c r="C427" s="363"/>
      <c r="D427" s="363"/>
      <c r="E427" s="363"/>
      <c r="F427" s="363"/>
      <c r="G427" s="48"/>
      <c r="N427" s="17"/>
      <c r="O427" s="23"/>
      <c r="P427" s="23"/>
    </row>
    <row r="428" spans="1:16" ht="15" customHeight="1" x14ac:dyDescent="0.3">
      <c r="B428" s="4"/>
      <c r="C428" s="4"/>
      <c r="D428" s="4"/>
      <c r="E428" s="4"/>
      <c r="F428" s="4"/>
      <c r="G428" s="48"/>
      <c r="N428" s="17"/>
      <c r="O428" s="17"/>
    </row>
    <row r="429" spans="1:16" x14ac:dyDescent="0.3">
      <c r="A429" s="330" t="s">
        <v>7</v>
      </c>
      <c r="B429" s="353" t="s">
        <v>120</v>
      </c>
      <c r="C429" s="353"/>
      <c r="D429" s="353"/>
      <c r="E429" s="353"/>
      <c r="F429" s="353"/>
      <c r="G429" s="353"/>
      <c r="H429" s="353"/>
      <c r="I429" s="353"/>
      <c r="J429" s="353"/>
      <c r="K429" s="353"/>
      <c r="L429" s="331"/>
      <c r="M429" s="331"/>
      <c r="N429" s="17"/>
      <c r="O429" s="17"/>
    </row>
    <row r="430" spans="1:16" x14ac:dyDescent="0.3">
      <c r="B430" s="374" t="s">
        <v>238</v>
      </c>
      <c r="C430" s="374"/>
      <c r="D430" s="374"/>
      <c r="E430" s="374"/>
      <c r="F430" s="374"/>
      <c r="G430" s="199">
        <f>18.5*2+14.4*2</f>
        <v>65.8</v>
      </c>
      <c r="H430" s="330" t="s">
        <v>29</v>
      </c>
      <c r="N430" s="17">
        <f>G430</f>
        <v>65.8</v>
      </c>
      <c r="O430" s="56">
        <f>SUM(N430:N431)</f>
        <v>65.8</v>
      </c>
      <c r="P430" s="331" t="s">
        <v>29</v>
      </c>
    </row>
    <row r="431" spans="1:16" ht="15" customHeight="1" x14ac:dyDescent="0.3">
      <c r="B431" s="363"/>
      <c r="C431" s="363"/>
      <c r="D431" s="363"/>
      <c r="E431" s="363"/>
      <c r="F431" s="363"/>
      <c r="G431" s="48"/>
      <c r="N431" s="17"/>
      <c r="O431" s="28"/>
      <c r="P431" s="28"/>
    </row>
    <row r="432" spans="1:16" ht="15" customHeight="1" x14ac:dyDescent="0.3">
      <c r="B432" s="4"/>
      <c r="C432" s="4"/>
      <c r="D432" s="4"/>
      <c r="E432" s="4"/>
      <c r="F432" s="4"/>
      <c r="G432" s="48"/>
      <c r="N432" s="17"/>
      <c r="O432" s="17"/>
    </row>
    <row r="433" spans="1:19" x14ac:dyDescent="0.3">
      <c r="A433" s="330" t="s">
        <v>8</v>
      </c>
      <c r="B433" s="353" t="s">
        <v>121</v>
      </c>
      <c r="C433" s="353"/>
      <c r="D433" s="353"/>
      <c r="E433" s="353"/>
      <c r="F433" s="353"/>
      <c r="G433" s="353"/>
      <c r="H433" s="353"/>
      <c r="I433" s="353"/>
      <c r="J433" s="353"/>
      <c r="K433" s="353"/>
      <c r="L433" s="331"/>
      <c r="M433" s="331"/>
      <c r="N433" s="17"/>
      <c r="O433" s="57"/>
    </row>
    <row r="434" spans="1:19" ht="15" customHeight="1" x14ac:dyDescent="0.3">
      <c r="B434" s="381">
        <f>O430</f>
        <v>65.8</v>
      </c>
      <c r="C434" s="363"/>
      <c r="D434" s="363"/>
      <c r="E434" s="363"/>
      <c r="F434" s="363"/>
      <c r="G434" s="48">
        <f>B434</f>
        <v>65.8</v>
      </c>
      <c r="H434" s="331" t="s">
        <v>29</v>
      </c>
      <c r="I434" s="369">
        <v>3</v>
      </c>
      <c r="J434" s="369"/>
      <c r="K434" s="369"/>
      <c r="L434" s="369"/>
      <c r="M434" s="369"/>
      <c r="N434" s="122">
        <f>G434*I434</f>
        <v>197.39999999999998</v>
      </c>
      <c r="O434" s="194">
        <f>N434</f>
        <v>197.39999999999998</v>
      </c>
      <c r="P434" s="331" t="s">
        <v>10</v>
      </c>
    </row>
    <row r="435" spans="1:19" x14ac:dyDescent="0.3">
      <c r="B435" s="4"/>
      <c r="C435" s="4"/>
      <c r="D435" s="4"/>
      <c r="E435" s="4"/>
      <c r="F435" s="4"/>
      <c r="G435" s="48"/>
      <c r="I435" s="369"/>
      <c r="J435" s="369"/>
      <c r="K435" s="369"/>
      <c r="L435" s="369"/>
      <c r="M435" s="369"/>
      <c r="N435" s="17"/>
      <c r="O435" s="17"/>
    </row>
    <row r="436" spans="1:19" ht="15" customHeight="1" x14ac:dyDescent="0.3">
      <c r="B436" s="4"/>
      <c r="C436" s="4"/>
      <c r="D436" s="4"/>
      <c r="E436" s="4"/>
      <c r="F436" s="4"/>
      <c r="G436" s="48"/>
      <c r="I436" s="339"/>
      <c r="J436" s="339"/>
      <c r="K436" s="339"/>
      <c r="L436" s="339"/>
      <c r="M436" s="339"/>
      <c r="N436" s="17"/>
      <c r="O436" s="17"/>
    </row>
    <row r="437" spans="1:19" ht="15" customHeight="1" x14ac:dyDescent="0.3">
      <c r="A437" s="330" t="s">
        <v>17</v>
      </c>
      <c r="B437" s="353" t="s">
        <v>135</v>
      </c>
      <c r="C437" s="353"/>
      <c r="D437" s="353"/>
      <c r="E437" s="353"/>
      <c r="F437" s="353"/>
      <c r="G437" s="353"/>
      <c r="H437" s="353"/>
      <c r="I437" s="353"/>
      <c r="J437" s="353"/>
      <c r="K437" s="353"/>
      <c r="L437" s="331"/>
      <c r="M437" s="331"/>
      <c r="N437" s="17"/>
      <c r="O437" s="57"/>
    </row>
    <row r="438" spans="1:19" ht="15" customHeight="1" x14ac:dyDescent="0.3">
      <c r="B438" s="192">
        <v>3</v>
      </c>
      <c r="C438" s="4"/>
      <c r="D438" s="4"/>
      <c r="E438" s="4"/>
      <c r="F438" s="4"/>
      <c r="G438" s="193">
        <f>SUM(B438:F438)</f>
        <v>3</v>
      </c>
      <c r="H438" s="331" t="s">
        <v>10</v>
      </c>
      <c r="K438" s="341"/>
      <c r="L438" s="336"/>
      <c r="N438" s="122">
        <f>G438</f>
        <v>3</v>
      </c>
      <c r="O438" s="194">
        <f>N438</f>
        <v>3</v>
      </c>
      <c r="P438" s="331" t="s">
        <v>10</v>
      </c>
    </row>
    <row r="439" spans="1:19" ht="15" customHeight="1" x14ac:dyDescent="0.3">
      <c r="B439" s="4"/>
      <c r="C439" s="4"/>
      <c r="D439" s="4"/>
      <c r="E439" s="4"/>
      <c r="F439" s="4"/>
      <c r="G439" s="4"/>
      <c r="H439" s="4"/>
      <c r="I439" s="4"/>
      <c r="N439" s="17"/>
      <c r="O439" s="17"/>
    </row>
    <row r="440" spans="1:19" ht="15" customHeight="1" x14ac:dyDescent="0.3">
      <c r="B440" s="4"/>
      <c r="C440" s="4"/>
      <c r="D440" s="4"/>
      <c r="E440" s="4"/>
      <c r="F440" s="4"/>
      <c r="G440" s="4"/>
      <c r="H440" s="4"/>
      <c r="I440" s="4"/>
      <c r="N440" s="17"/>
      <c r="O440" s="17"/>
    </row>
    <row r="441" spans="1:19" x14ac:dyDescent="0.3">
      <c r="A441" s="330" t="s">
        <v>18</v>
      </c>
      <c r="B441" s="353" t="s">
        <v>173</v>
      </c>
      <c r="C441" s="353"/>
      <c r="D441" s="353"/>
      <c r="E441" s="353"/>
      <c r="F441" s="353"/>
      <c r="G441" s="353"/>
      <c r="H441" s="353"/>
      <c r="I441" s="353"/>
      <c r="J441" s="353"/>
      <c r="K441" s="353"/>
      <c r="L441" s="331"/>
      <c r="M441" s="331"/>
      <c r="N441" s="17"/>
      <c r="O441" s="57"/>
    </row>
    <row r="442" spans="1:19" x14ac:dyDescent="0.3">
      <c r="B442" s="192">
        <v>6</v>
      </c>
      <c r="C442" s="4"/>
      <c r="D442" s="4"/>
      <c r="E442" s="4"/>
      <c r="F442" s="4"/>
      <c r="G442" s="193">
        <f>SUM(B442:F442)</f>
        <v>6</v>
      </c>
      <c r="H442" s="331" t="s">
        <v>10</v>
      </c>
      <c r="K442" s="341"/>
      <c r="L442" s="336"/>
      <c r="N442" s="122">
        <f>G442</f>
        <v>6</v>
      </c>
      <c r="O442" s="194">
        <f>N442</f>
        <v>6</v>
      </c>
      <c r="P442" s="331" t="s">
        <v>10</v>
      </c>
    </row>
    <row r="443" spans="1:19" x14ac:dyDescent="0.3">
      <c r="B443" s="4"/>
      <c r="C443" s="4"/>
      <c r="D443" s="4"/>
      <c r="E443" s="4"/>
      <c r="F443" s="4"/>
      <c r="G443" s="4"/>
      <c r="H443" s="4"/>
      <c r="I443" s="4"/>
      <c r="N443" s="17"/>
      <c r="O443" s="17"/>
    </row>
    <row r="444" spans="1:19" ht="15" customHeight="1" x14ac:dyDescent="0.3">
      <c r="B444" s="4"/>
      <c r="C444" s="4"/>
      <c r="D444" s="4"/>
      <c r="E444" s="4"/>
      <c r="F444" s="4"/>
      <c r="G444" s="4"/>
      <c r="H444" s="4"/>
      <c r="I444" s="4"/>
      <c r="N444" s="17"/>
      <c r="O444" s="17"/>
    </row>
    <row r="445" spans="1:19" ht="15" customHeight="1" x14ac:dyDescent="0.3">
      <c r="A445" s="100"/>
      <c r="B445" s="14"/>
      <c r="C445" s="14"/>
      <c r="D445" s="14"/>
      <c r="E445" s="14"/>
      <c r="F445" s="14"/>
      <c r="G445" s="199"/>
      <c r="H445" s="330"/>
      <c r="I445" s="330"/>
      <c r="J445" s="330"/>
      <c r="K445" s="200"/>
      <c r="L445" s="200"/>
      <c r="M445" s="200"/>
      <c r="N445" s="57"/>
      <c r="O445" s="57"/>
      <c r="P445" s="330"/>
      <c r="Q445" s="330"/>
      <c r="R445" s="330"/>
      <c r="S445" s="330"/>
    </row>
    <row r="446" spans="1:19" x14ac:dyDescent="0.3">
      <c r="A446" s="100"/>
      <c r="B446" s="14"/>
      <c r="C446" s="14"/>
      <c r="D446" s="14"/>
      <c r="E446" s="14"/>
      <c r="F446" s="14"/>
      <c r="G446" s="199"/>
      <c r="H446" s="330"/>
      <c r="I446" s="330"/>
      <c r="J446" s="330"/>
      <c r="K446" s="200"/>
      <c r="L446" s="200"/>
      <c r="M446" s="200"/>
      <c r="N446" s="57"/>
      <c r="O446" s="57"/>
      <c r="P446" s="330"/>
      <c r="Q446" s="330"/>
      <c r="R446" s="330"/>
      <c r="S446" s="330"/>
    </row>
    <row r="447" spans="1:19" x14ac:dyDescent="0.3">
      <c r="A447" s="94"/>
      <c r="B447" s="14"/>
      <c r="C447" s="14"/>
      <c r="D447" s="14"/>
      <c r="E447" s="14"/>
      <c r="F447" s="14"/>
      <c r="G447" s="199"/>
      <c r="H447" s="330"/>
      <c r="I447" s="330"/>
      <c r="J447" s="330"/>
      <c r="K447" s="200"/>
      <c r="L447" s="200"/>
      <c r="M447" s="200"/>
      <c r="N447" s="57"/>
      <c r="O447" s="57"/>
      <c r="P447" s="330"/>
      <c r="Q447" s="330"/>
      <c r="R447" s="330"/>
      <c r="S447" s="330"/>
    </row>
    <row r="448" spans="1:19" x14ac:dyDescent="0.3">
      <c r="B448" s="206" t="s">
        <v>122</v>
      </c>
      <c r="C448" s="206"/>
      <c r="D448" s="206"/>
      <c r="E448" s="206"/>
      <c r="F448" s="206"/>
      <c r="G448" s="330"/>
      <c r="H448" s="330"/>
      <c r="I448" s="330"/>
      <c r="J448" s="330"/>
      <c r="K448" s="206"/>
      <c r="L448" s="206"/>
      <c r="M448" s="206"/>
      <c r="N448" s="57"/>
      <c r="O448" s="57"/>
      <c r="P448" s="330"/>
      <c r="Q448" s="330"/>
      <c r="R448" s="330"/>
      <c r="S448" s="330"/>
    </row>
    <row r="449" spans="1:19" x14ac:dyDescent="0.3">
      <c r="A449" s="330" t="s">
        <v>0</v>
      </c>
      <c r="B449" s="351" t="s">
        <v>239</v>
      </c>
      <c r="C449" s="351"/>
      <c r="D449" s="351"/>
      <c r="E449" s="351"/>
      <c r="F449" s="351"/>
      <c r="G449" s="351"/>
      <c r="H449" s="351"/>
      <c r="I449" s="351"/>
      <c r="J449" s="351"/>
      <c r="K449" s="351"/>
      <c r="L449" s="330"/>
      <c r="M449" s="330"/>
      <c r="N449" s="57"/>
      <c r="O449" s="57"/>
      <c r="P449" s="330"/>
      <c r="Q449" s="330"/>
      <c r="R449" s="330"/>
      <c r="S449" s="330"/>
    </row>
    <row r="450" spans="1:19" ht="15" customHeight="1" x14ac:dyDescent="0.3">
      <c r="B450" s="374" t="s">
        <v>241</v>
      </c>
      <c r="C450" s="374"/>
      <c r="D450" s="374"/>
      <c r="E450" s="374"/>
      <c r="F450" s="374"/>
      <c r="G450" s="199">
        <f>18.5*2+14.4*2+0.15*4</f>
        <v>66.399999999999991</v>
      </c>
      <c r="H450" s="331" t="s">
        <v>29</v>
      </c>
      <c r="I450" s="330"/>
      <c r="J450" s="330"/>
      <c r="K450" s="200"/>
      <c r="L450" s="200"/>
      <c r="M450" s="200"/>
      <c r="N450" s="57">
        <f>G450</f>
        <v>66.399999999999991</v>
      </c>
      <c r="O450" s="56">
        <f>SUM(N450:N451)</f>
        <v>66.399999999999991</v>
      </c>
      <c r="P450" s="330" t="s">
        <v>29</v>
      </c>
      <c r="Q450" s="330"/>
      <c r="R450" s="330"/>
      <c r="S450" s="330"/>
    </row>
    <row r="451" spans="1:19" x14ac:dyDescent="0.3">
      <c r="B451" s="374"/>
      <c r="C451" s="374"/>
      <c r="D451" s="374"/>
      <c r="E451" s="374"/>
      <c r="F451" s="374"/>
      <c r="G451" s="199"/>
      <c r="H451" s="330"/>
      <c r="I451" s="330"/>
      <c r="J451" s="330"/>
      <c r="K451" s="200"/>
      <c r="L451" s="200"/>
      <c r="M451" s="200"/>
      <c r="N451" s="57"/>
      <c r="O451" s="330"/>
      <c r="P451" s="330"/>
      <c r="Q451" s="330"/>
      <c r="R451" s="330"/>
      <c r="S451" s="330"/>
    </row>
    <row r="452" spans="1:19" x14ac:dyDescent="0.3">
      <c r="B452" s="14"/>
      <c r="C452" s="14"/>
      <c r="D452" s="14"/>
      <c r="E452" s="14"/>
      <c r="F452" s="14"/>
      <c r="G452" s="199"/>
      <c r="H452" s="330"/>
      <c r="I452" s="330"/>
      <c r="J452" s="330"/>
      <c r="K452" s="200"/>
      <c r="L452" s="200"/>
      <c r="M452" s="200"/>
      <c r="N452" s="57"/>
      <c r="O452" s="57"/>
      <c r="P452" s="330"/>
      <c r="Q452" s="330"/>
      <c r="R452" s="330"/>
      <c r="S452" s="330"/>
    </row>
    <row r="453" spans="1:19" x14ac:dyDescent="0.3">
      <c r="A453" s="330" t="s">
        <v>12</v>
      </c>
      <c r="B453" s="351" t="s">
        <v>240</v>
      </c>
      <c r="C453" s="351"/>
      <c r="D453" s="351"/>
      <c r="E453" s="351"/>
      <c r="F453" s="351"/>
      <c r="G453" s="351"/>
      <c r="H453" s="351"/>
      <c r="I453" s="351"/>
      <c r="J453" s="351"/>
      <c r="K453" s="351"/>
      <c r="L453" s="330"/>
      <c r="M453" s="330"/>
      <c r="N453" s="57"/>
      <c r="O453" s="57"/>
      <c r="P453" s="330"/>
      <c r="Q453" s="330"/>
      <c r="R453" s="330"/>
      <c r="S453" s="330"/>
    </row>
    <row r="454" spans="1:19" ht="15" customHeight="1" x14ac:dyDescent="0.3">
      <c r="B454" s="341">
        <v>3.7</v>
      </c>
      <c r="C454" s="333" t="s">
        <v>68</v>
      </c>
      <c r="D454" s="333">
        <v>7</v>
      </c>
      <c r="E454" s="333"/>
      <c r="F454" s="333"/>
      <c r="G454" s="17">
        <f>B454*D454</f>
        <v>25.900000000000002</v>
      </c>
      <c r="H454" s="330" t="s">
        <v>29</v>
      </c>
      <c r="I454" s="330"/>
      <c r="J454" s="330"/>
      <c r="K454" s="200"/>
      <c r="L454" s="200"/>
      <c r="M454" s="200"/>
      <c r="N454" s="57">
        <f>G454</f>
        <v>25.900000000000002</v>
      </c>
      <c r="O454" s="56">
        <f>N454</f>
        <v>25.900000000000002</v>
      </c>
      <c r="P454" s="330" t="s">
        <v>29</v>
      </c>
      <c r="Q454" s="330"/>
      <c r="R454" s="330"/>
      <c r="S454" s="330"/>
    </row>
    <row r="455" spans="1:19" x14ac:dyDescent="0.3">
      <c r="B455" s="374"/>
      <c r="C455" s="374"/>
      <c r="D455" s="374"/>
      <c r="E455" s="374"/>
      <c r="F455" s="374"/>
      <c r="G455" s="199"/>
      <c r="H455" s="330"/>
      <c r="I455" s="330"/>
      <c r="J455" s="330"/>
      <c r="K455" s="200"/>
      <c r="L455" s="200"/>
      <c r="M455" s="200"/>
      <c r="N455" s="57"/>
      <c r="O455" s="57"/>
      <c r="P455" s="330"/>
      <c r="Q455" s="330"/>
      <c r="R455" s="330"/>
      <c r="S455" s="330"/>
    </row>
    <row r="456" spans="1:19" x14ac:dyDescent="0.3">
      <c r="B456" s="14"/>
      <c r="C456" s="14"/>
      <c r="D456" s="14"/>
      <c r="E456" s="14"/>
      <c r="F456" s="14"/>
      <c r="G456" s="199"/>
      <c r="H456" s="330"/>
      <c r="I456" s="330"/>
      <c r="J456" s="330"/>
      <c r="K456" s="200"/>
      <c r="L456" s="200"/>
      <c r="M456" s="200"/>
      <c r="N456" s="57"/>
      <c r="O456" s="57"/>
      <c r="P456" s="330"/>
      <c r="Q456" s="330"/>
      <c r="R456" s="330"/>
      <c r="S456" s="330"/>
    </row>
    <row r="457" spans="1:19" ht="15" customHeight="1" x14ac:dyDescent="0.3">
      <c r="A457" s="330" t="s">
        <v>4</v>
      </c>
      <c r="B457" s="340" t="s">
        <v>123</v>
      </c>
      <c r="C457" s="340"/>
      <c r="D457" s="340"/>
      <c r="E457" s="340"/>
      <c r="F457" s="340"/>
      <c r="G457" s="340"/>
      <c r="H457" s="340"/>
      <c r="I457" s="340"/>
      <c r="J457" s="340"/>
      <c r="K457" s="200"/>
      <c r="L457" s="200"/>
      <c r="M457" s="200"/>
      <c r="N457" s="57"/>
      <c r="O457" s="57"/>
      <c r="P457" s="330"/>
      <c r="Q457" s="330"/>
      <c r="R457" s="330"/>
      <c r="S457" s="330"/>
    </row>
    <row r="458" spans="1:19" ht="15" customHeight="1" x14ac:dyDescent="0.3">
      <c r="B458" s="374" t="s">
        <v>238</v>
      </c>
      <c r="C458" s="374"/>
      <c r="D458" s="374"/>
      <c r="E458" s="374"/>
      <c r="F458" s="374"/>
      <c r="G458" s="199">
        <f>18.5*2+14.4*2</f>
        <v>65.8</v>
      </c>
      <c r="H458" s="330" t="s">
        <v>29</v>
      </c>
      <c r="I458" s="330"/>
      <c r="J458" s="330"/>
      <c r="K458" s="200"/>
      <c r="L458" s="200"/>
      <c r="M458" s="200"/>
      <c r="N458" s="57">
        <f>G458</f>
        <v>65.8</v>
      </c>
      <c r="O458" s="330"/>
      <c r="P458" s="330"/>
      <c r="Q458" s="330"/>
      <c r="R458" s="330"/>
      <c r="S458" s="330"/>
    </row>
    <row r="459" spans="1:19" x14ac:dyDescent="0.3">
      <c r="B459" s="374"/>
      <c r="C459" s="374"/>
      <c r="D459" s="374"/>
      <c r="E459" s="374"/>
      <c r="F459" s="374"/>
      <c r="G459" s="199"/>
      <c r="H459" s="330"/>
      <c r="I459" s="330"/>
      <c r="J459" s="330"/>
      <c r="K459" s="200"/>
      <c r="L459" s="200"/>
      <c r="M459" s="200"/>
      <c r="N459" s="57"/>
      <c r="O459" s="56">
        <f>SUM(N458:N459)</f>
        <v>65.8</v>
      </c>
      <c r="P459" s="330" t="s">
        <v>29</v>
      </c>
      <c r="Q459" s="330"/>
      <c r="R459" s="330"/>
      <c r="S459" s="330"/>
    </row>
    <row r="460" spans="1:19" x14ac:dyDescent="0.3">
      <c r="B460" s="14"/>
      <c r="C460" s="14"/>
      <c r="D460" s="14"/>
      <c r="E460" s="14"/>
      <c r="F460" s="14"/>
      <c r="G460" s="199"/>
      <c r="H460" s="330"/>
      <c r="I460" s="330"/>
      <c r="J460" s="330"/>
      <c r="K460" s="200"/>
      <c r="L460" s="200"/>
      <c r="M460" s="200"/>
      <c r="N460" s="57"/>
      <c r="O460" s="57"/>
      <c r="P460" s="330"/>
      <c r="Q460" s="330"/>
      <c r="R460" s="330"/>
      <c r="S460" s="330"/>
    </row>
    <row r="461" spans="1:19" ht="15" customHeight="1" x14ac:dyDescent="0.3">
      <c r="A461" s="330" t="s">
        <v>5</v>
      </c>
      <c r="B461" s="353" t="s">
        <v>136</v>
      </c>
      <c r="C461" s="353"/>
      <c r="D461" s="353"/>
      <c r="E461" s="353"/>
      <c r="F461" s="353"/>
      <c r="G461" s="353"/>
      <c r="H461" s="353"/>
      <c r="I461" s="353"/>
      <c r="J461" s="353"/>
      <c r="K461" s="353"/>
      <c r="L461" s="331"/>
      <c r="M461" s="331"/>
      <c r="N461" s="17"/>
      <c r="O461" s="17"/>
      <c r="Q461" s="331"/>
      <c r="R461" s="331"/>
      <c r="S461" s="331"/>
    </row>
    <row r="462" spans="1:19" ht="15" customHeight="1" x14ac:dyDescent="0.3">
      <c r="B462" s="363" t="s">
        <v>290</v>
      </c>
      <c r="C462" s="363"/>
      <c r="D462" s="363"/>
      <c r="E462" s="363"/>
      <c r="F462" s="363"/>
      <c r="G462" s="48">
        <f>0.8*2+0.6*2</f>
        <v>2.8</v>
      </c>
      <c r="H462" s="331" t="s">
        <v>29</v>
      </c>
      <c r="N462" s="17">
        <f>G462</f>
        <v>2.8</v>
      </c>
      <c r="O462" s="56">
        <f>N462</f>
        <v>2.8</v>
      </c>
      <c r="P462" s="331" t="s">
        <v>29</v>
      </c>
      <c r="Q462" s="331"/>
      <c r="R462" s="331"/>
      <c r="S462" s="331"/>
    </row>
    <row r="463" spans="1:19" x14ac:dyDescent="0.3">
      <c r="B463" s="367"/>
      <c r="C463" s="367"/>
      <c r="D463" s="367"/>
      <c r="E463" s="367"/>
      <c r="F463" s="367"/>
      <c r="G463" s="48"/>
      <c r="N463" s="17"/>
      <c r="O463" s="17"/>
      <c r="Q463" s="331"/>
      <c r="R463" s="331"/>
      <c r="S463" s="331"/>
    </row>
    <row r="464" spans="1:19" x14ac:dyDescent="0.3">
      <c r="B464" s="333"/>
      <c r="C464" s="333"/>
      <c r="D464" s="333"/>
      <c r="E464" s="333"/>
      <c r="F464" s="333"/>
      <c r="G464" s="48"/>
      <c r="N464" s="17"/>
      <c r="O464" s="17"/>
      <c r="Q464" s="331"/>
      <c r="R464" s="331"/>
      <c r="S464" s="331"/>
    </row>
    <row r="465" spans="1:19" ht="15" customHeight="1" x14ac:dyDescent="0.3">
      <c r="A465" s="330" t="s">
        <v>6</v>
      </c>
      <c r="B465" s="353" t="s">
        <v>137</v>
      </c>
      <c r="C465" s="353"/>
      <c r="D465" s="353"/>
      <c r="E465" s="353"/>
      <c r="F465" s="353"/>
      <c r="G465" s="353"/>
      <c r="H465" s="353"/>
      <c r="I465" s="353"/>
      <c r="J465" s="353"/>
      <c r="K465" s="353"/>
      <c r="L465" s="331"/>
      <c r="M465" s="331"/>
      <c r="N465" s="17"/>
      <c r="O465" s="17"/>
      <c r="Q465" s="331"/>
      <c r="R465" s="331"/>
      <c r="S465" s="331"/>
    </row>
    <row r="466" spans="1:19" ht="15" customHeight="1" x14ac:dyDescent="0.3">
      <c r="B466" s="367" t="s">
        <v>263</v>
      </c>
      <c r="C466" s="367"/>
      <c r="D466" s="367"/>
      <c r="E466" s="367"/>
      <c r="F466" s="367"/>
      <c r="G466" s="48">
        <v>12.64</v>
      </c>
      <c r="H466" s="331" t="s">
        <v>29</v>
      </c>
      <c r="I466" s="369">
        <v>1.0760000000000001</v>
      </c>
      <c r="J466" s="369"/>
      <c r="K466" s="369"/>
      <c r="L466" s="369"/>
      <c r="M466" s="369"/>
      <c r="N466" s="17">
        <f>G466*I466</f>
        <v>13.600640000000002</v>
      </c>
      <c r="O466" s="56">
        <f>N466</f>
        <v>13.600640000000002</v>
      </c>
      <c r="P466" s="331" t="s">
        <v>29</v>
      </c>
      <c r="Q466" s="331"/>
      <c r="R466" s="331"/>
      <c r="S466" s="331"/>
    </row>
    <row r="467" spans="1:19" ht="15" customHeight="1" x14ac:dyDescent="0.3">
      <c r="B467" s="367"/>
      <c r="C467" s="367"/>
      <c r="D467" s="367"/>
      <c r="E467" s="367"/>
      <c r="F467" s="367"/>
      <c r="G467" s="48"/>
      <c r="N467" s="17"/>
      <c r="O467" s="17"/>
      <c r="Q467" s="331"/>
      <c r="R467" s="331"/>
      <c r="S467" s="331"/>
    </row>
    <row r="468" spans="1:19" x14ac:dyDescent="0.3">
      <c r="B468" s="333"/>
      <c r="C468" s="333"/>
      <c r="D468" s="333"/>
      <c r="E468" s="333"/>
      <c r="F468" s="333"/>
      <c r="G468" s="48"/>
      <c r="N468" s="17"/>
      <c r="O468" s="17"/>
      <c r="Q468" s="331"/>
      <c r="R468" s="331"/>
      <c r="S468" s="331"/>
    </row>
    <row r="469" spans="1:19" ht="15" customHeight="1" x14ac:dyDescent="0.3">
      <c r="A469" s="330" t="s">
        <v>7</v>
      </c>
      <c r="B469" s="351" t="s">
        <v>124</v>
      </c>
      <c r="C469" s="351"/>
      <c r="D469" s="351"/>
      <c r="E469" s="351"/>
      <c r="F469" s="351"/>
      <c r="G469" s="351"/>
      <c r="H469" s="351"/>
      <c r="I469" s="351"/>
      <c r="J469" s="351"/>
      <c r="K469" s="351"/>
      <c r="L469" s="330"/>
      <c r="M469" s="330"/>
      <c r="N469" s="57"/>
      <c r="O469" s="57"/>
      <c r="P469" s="330"/>
      <c r="Q469" s="210"/>
      <c r="R469" s="211"/>
      <c r="S469" s="211"/>
    </row>
    <row r="470" spans="1:19" ht="15.6" x14ac:dyDescent="0.3">
      <c r="B470" s="334">
        <v>0.6</v>
      </c>
      <c r="C470" s="334" t="s">
        <v>68</v>
      </c>
      <c r="D470" s="334">
        <v>7</v>
      </c>
      <c r="E470" s="334"/>
      <c r="F470" s="334"/>
      <c r="G470" s="199">
        <f>B470*D470</f>
        <v>4.2</v>
      </c>
      <c r="H470" s="330" t="s">
        <v>29</v>
      </c>
      <c r="I470" s="330"/>
      <c r="J470" s="330"/>
      <c r="K470" s="200"/>
      <c r="L470" s="200"/>
      <c r="M470" s="200"/>
      <c r="N470" s="57">
        <f>G470</f>
        <v>4.2</v>
      </c>
      <c r="O470" s="57"/>
      <c r="P470" s="330"/>
      <c r="Q470" s="210"/>
      <c r="R470" s="211"/>
      <c r="S470" s="211"/>
    </row>
    <row r="471" spans="1:19" ht="15.6" x14ac:dyDescent="0.3">
      <c r="B471" s="334">
        <v>0.9</v>
      </c>
      <c r="C471" s="334" t="s">
        <v>68</v>
      </c>
      <c r="D471" s="334">
        <v>4</v>
      </c>
      <c r="E471" s="334"/>
      <c r="F471" s="334"/>
      <c r="G471" s="199">
        <f>B471*D471</f>
        <v>3.6</v>
      </c>
      <c r="H471" s="330" t="s">
        <v>29</v>
      </c>
      <c r="I471" s="330"/>
      <c r="J471" s="330"/>
      <c r="K471" s="200"/>
      <c r="L471" s="200"/>
      <c r="M471" s="200"/>
      <c r="N471" s="57">
        <f>G471</f>
        <v>3.6</v>
      </c>
      <c r="O471" s="211"/>
      <c r="P471" s="211"/>
      <c r="Q471" s="210"/>
      <c r="R471" s="211"/>
      <c r="S471" s="211"/>
    </row>
    <row r="472" spans="1:19" ht="15.6" x14ac:dyDescent="0.3">
      <c r="B472" s="334">
        <v>0</v>
      </c>
      <c r="C472" s="334" t="s">
        <v>68</v>
      </c>
      <c r="D472" s="334">
        <v>0</v>
      </c>
      <c r="E472" s="334"/>
      <c r="F472" s="334"/>
      <c r="G472" s="199">
        <f>B472*D472</f>
        <v>0</v>
      </c>
      <c r="H472" s="330" t="s">
        <v>29</v>
      </c>
      <c r="I472" s="330"/>
      <c r="J472" s="330"/>
      <c r="K472" s="200"/>
      <c r="L472" s="200"/>
      <c r="M472" s="200"/>
      <c r="N472" s="57">
        <f>G472</f>
        <v>0</v>
      </c>
      <c r="O472" s="56">
        <f>SUM(N470:N472)</f>
        <v>7.8000000000000007</v>
      </c>
      <c r="P472" s="330" t="s">
        <v>29</v>
      </c>
      <c r="Q472" s="210"/>
      <c r="R472" s="211"/>
      <c r="S472" s="211"/>
    </row>
    <row r="473" spans="1:19" ht="15.6" x14ac:dyDescent="0.3">
      <c r="B473" s="334"/>
      <c r="C473" s="334"/>
      <c r="D473" s="334"/>
      <c r="E473" s="334"/>
      <c r="F473" s="334"/>
      <c r="G473" s="199"/>
      <c r="H473" s="330"/>
      <c r="I473" s="330"/>
      <c r="J473" s="330"/>
      <c r="K473" s="200"/>
      <c r="L473" s="200"/>
      <c r="M473" s="200"/>
      <c r="N473" s="57"/>
      <c r="O473" s="57"/>
      <c r="P473" s="330"/>
      <c r="Q473" s="210"/>
      <c r="R473" s="211"/>
      <c r="S473" s="211"/>
    </row>
    <row r="474" spans="1:19" x14ac:dyDescent="0.3">
      <c r="A474" s="100"/>
      <c r="B474" s="14"/>
      <c r="C474" s="14"/>
      <c r="D474" s="14"/>
      <c r="E474" s="14"/>
      <c r="F474" s="14"/>
      <c r="G474" s="199"/>
      <c r="H474" s="330"/>
      <c r="I474" s="330"/>
      <c r="J474" s="330"/>
      <c r="K474" s="200"/>
      <c r="L474" s="200"/>
      <c r="M474" s="200"/>
      <c r="N474" s="57"/>
      <c r="O474" s="57"/>
      <c r="P474" s="330"/>
      <c r="Q474" s="330"/>
      <c r="R474" s="330"/>
      <c r="S474" s="330"/>
    </row>
    <row r="475" spans="1:19" ht="15" customHeight="1" x14ac:dyDescent="0.3">
      <c r="A475" s="100"/>
      <c r="B475" s="14"/>
      <c r="C475" s="14"/>
      <c r="D475" s="14"/>
      <c r="E475" s="14"/>
      <c r="F475" s="14"/>
      <c r="G475" s="199"/>
      <c r="H475" s="330"/>
      <c r="I475" s="330"/>
      <c r="J475" s="330"/>
      <c r="K475" s="200"/>
      <c r="L475" s="200"/>
      <c r="M475" s="200"/>
      <c r="N475" s="57"/>
      <c r="O475" s="57"/>
      <c r="P475" s="330"/>
      <c r="Q475" s="330"/>
      <c r="R475" s="330"/>
      <c r="S475" s="330"/>
    </row>
    <row r="476" spans="1:19" ht="15" customHeight="1" x14ac:dyDescent="0.3">
      <c r="A476" s="100"/>
      <c r="B476" s="14"/>
      <c r="C476" s="14"/>
      <c r="D476" s="14"/>
      <c r="E476" s="14"/>
      <c r="F476" s="14"/>
      <c r="G476" s="199"/>
      <c r="H476" s="330"/>
      <c r="I476" s="330"/>
      <c r="J476" s="330"/>
      <c r="K476" s="200"/>
      <c r="L476" s="200"/>
      <c r="M476" s="200"/>
      <c r="N476" s="57"/>
      <c r="O476" s="57"/>
      <c r="P476" s="330"/>
      <c r="Q476" s="330"/>
      <c r="R476" s="330"/>
      <c r="S476" s="330"/>
    </row>
    <row r="477" spans="1:19" x14ac:dyDescent="0.3">
      <c r="A477" s="100"/>
      <c r="B477" s="198" t="s">
        <v>125</v>
      </c>
      <c r="C477" s="14"/>
      <c r="D477" s="14"/>
      <c r="E477" s="14"/>
      <c r="F477" s="14"/>
      <c r="G477" s="199"/>
      <c r="H477" s="330"/>
      <c r="I477" s="330"/>
      <c r="J477" s="330"/>
      <c r="K477" s="200"/>
      <c r="L477" s="200"/>
      <c r="M477" s="200"/>
      <c r="N477" s="57"/>
      <c r="O477" s="57"/>
      <c r="P477" s="330"/>
      <c r="Q477" s="330"/>
      <c r="R477" s="330"/>
      <c r="S477" s="330"/>
    </row>
    <row r="478" spans="1:19" x14ac:dyDescent="0.3">
      <c r="A478" s="94" t="s">
        <v>0</v>
      </c>
      <c r="B478" s="201" t="s">
        <v>265</v>
      </c>
      <c r="C478" s="201"/>
      <c r="D478" s="201"/>
      <c r="E478" s="201"/>
      <c r="F478" s="100"/>
      <c r="G478" s="100"/>
      <c r="H478" s="100"/>
      <c r="I478" s="100"/>
      <c r="J478" s="100"/>
      <c r="K478" s="100"/>
      <c r="L478" s="100"/>
      <c r="M478" s="100"/>
      <c r="N478" s="100"/>
      <c r="O478" s="100"/>
      <c r="P478" s="100"/>
      <c r="Q478" s="100"/>
      <c r="R478" s="100"/>
      <c r="S478" s="100"/>
    </row>
    <row r="479" spans="1:19" x14ac:dyDescent="0.3">
      <c r="A479" s="100"/>
      <c r="B479" s="362" t="s">
        <v>264</v>
      </c>
      <c r="C479" s="362"/>
      <c r="D479" s="362"/>
      <c r="E479" s="362"/>
      <c r="F479" s="362"/>
      <c r="G479" s="17">
        <f>7.56+9.45+2.2+9.45+2.2+3.1+4.2+4.2</f>
        <v>42.36</v>
      </c>
      <c r="H479" s="7" t="s">
        <v>3</v>
      </c>
      <c r="I479" s="330"/>
      <c r="J479" s="330"/>
      <c r="K479" s="200"/>
      <c r="L479" s="200"/>
      <c r="M479" s="200"/>
      <c r="N479" s="57">
        <f>G479</f>
        <v>42.36</v>
      </c>
      <c r="O479" s="56">
        <f>SUM(N479:N480)</f>
        <v>53.07</v>
      </c>
      <c r="P479" s="330" t="s">
        <v>3</v>
      </c>
      <c r="Q479" s="100"/>
      <c r="R479" s="100"/>
      <c r="S479" s="100"/>
    </row>
    <row r="480" spans="1:19" ht="15" customHeight="1" x14ac:dyDescent="0.3">
      <c r="A480" s="100"/>
      <c r="B480" s="367" t="s">
        <v>269</v>
      </c>
      <c r="C480" s="367"/>
      <c r="D480" s="367"/>
      <c r="E480" s="367"/>
      <c r="F480" s="367"/>
      <c r="G480" s="17">
        <f>2.25+6+2.46</f>
        <v>10.71</v>
      </c>
      <c r="H480" s="7" t="s">
        <v>3</v>
      </c>
      <c r="I480" s="330"/>
      <c r="J480" s="330"/>
      <c r="K480" s="200"/>
      <c r="L480" s="200"/>
      <c r="M480" s="200"/>
      <c r="N480" s="57">
        <f>G480</f>
        <v>10.71</v>
      </c>
      <c r="O480" s="100"/>
      <c r="P480" s="100"/>
      <c r="Q480" s="100"/>
      <c r="R480" s="100"/>
      <c r="S480" s="100"/>
    </row>
    <row r="481" spans="1:19" x14ac:dyDescent="0.3">
      <c r="A481" s="100"/>
      <c r="B481" s="334"/>
      <c r="C481" s="334"/>
      <c r="D481" s="334"/>
      <c r="E481" s="334"/>
      <c r="F481" s="334"/>
      <c r="G481" s="57"/>
      <c r="H481" s="127"/>
      <c r="I481" s="100"/>
      <c r="J481" s="100"/>
      <c r="K481" s="100"/>
      <c r="L481" s="100"/>
      <c r="M481" s="100"/>
      <c r="N481" s="57"/>
      <c r="O481" s="100"/>
      <c r="P481" s="100"/>
      <c r="Q481" s="100"/>
      <c r="R481" s="100"/>
      <c r="S481" s="100"/>
    </row>
    <row r="482" spans="1:19" x14ac:dyDescent="0.3">
      <c r="A482" s="94" t="s">
        <v>12</v>
      </c>
      <c r="B482" s="201" t="s">
        <v>266</v>
      </c>
      <c r="C482" s="201"/>
      <c r="D482" s="201"/>
      <c r="E482" s="201"/>
      <c r="F482" s="100"/>
      <c r="G482" s="100"/>
      <c r="H482" s="100"/>
      <c r="I482" s="100"/>
      <c r="J482" s="100"/>
      <c r="K482" s="100"/>
      <c r="L482" s="100"/>
      <c r="M482" s="100"/>
      <c r="N482" s="100"/>
      <c r="O482" s="100"/>
      <c r="P482" s="100"/>
      <c r="Q482" s="100"/>
      <c r="R482" s="100"/>
      <c r="S482" s="100"/>
    </row>
    <row r="483" spans="1:19" ht="15" customHeight="1" x14ac:dyDescent="0.3">
      <c r="A483" s="100"/>
      <c r="B483" s="367">
        <v>7.56</v>
      </c>
      <c r="C483" s="367"/>
      <c r="D483" s="367"/>
      <c r="E483" s="367"/>
      <c r="F483" s="367"/>
      <c r="G483" s="17">
        <v>7.56</v>
      </c>
      <c r="H483" s="7" t="s">
        <v>3</v>
      </c>
      <c r="I483" s="330"/>
      <c r="J483" s="330"/>
      <c r="K483" s="200"/>
      <c r="L483" s="200"/>
      <c r="M483" s="200"/>
      <c r="N483" s="57">
        <f>G483</f>
        <v>7.56</v>
      </c>
      <c r="O483" s="56">
        <f>SUM(N483:N484)</f>
        <v>41.88</v>
      </c>
      <c r="P483" s="330" t="s">
        <v>3</v>
      </c>
      <c r="Q483" s="100"/>
      <c r="R483" s="100"/>
      <c r="S483" s="100"/>
    </row>
    <row r="484" spans="1:19" x14ac:dyDescent="0.3">
      <c r="A484" s="100"/>
      <c r="B484" s="367" t="s">
        <v>268</v>
      </c>
      <c r="C484" s="367"/>
      <c r="D484" s="367"/>
      <c r="E484" s="367"/>
      <c r="F484" s="367"/>
      <c r="G484" s="17">
        <f>2.34+9.2+11.07+2.46+1.7+1.7+1.45+2.95+ 1.45</f>
        <v>34.32</v>
      </c>
      <c r="H484" s="7" t="s">
        <v>3</v>
      </c>
      <c r="I484" s="330"/>
      <c r="J484" s="330"/>
      <c r="K484" s="200"/>
      <c r="L484" s="200"/>
      <c r="M484" s="200"/>
      <c r="N484" s="57">
        <f>G484</f>
        <v>34.32</v>
      </c>
      <c r="O484" s="100"/>
      <c r="P484" s="100"/>
      <c r="Q484" s="100"/>
      <c r="R484" s="100"/>
      <c r="S484" s="100"/>
    </row>
    <row r="485" spans="1:19" ht="15" customHeight="1" x14ac:dyDescent="0.3">
      <c r="A485" s="100"/>
      <c r="B485" s="334"/>
      <c r="C485" s="334"/>
      <c r="D485" s="334"/>
      <c r="E485" s="334"/>
      <c r="F485" s="334"/>
      <c r="G485" s="57"/>
      <c r="H485" s="127"/>
      <c r="I485" s="100"/>
      <c r="J485" s="100"/>
      <c r="K485" s="100"/>
      <c r="L485" s="100"/>
      <c r="M485" s="100"/>
      <c r="N485" s="57"/>
      <c r="O485" s="100"/>
      <c r="P485" s="100"/>
      <c r="Q485" s="100"/>
      <c r="R485" s="100"/>
      <c r="S485" s="100"/>
    </row>
    <row r="486" spans="1:19" x14ac:dyDescent="0.3">
      <c r="A486" s="94" t="s">
        <v>4</v>
      </c>
      <c r="B486" s="201" t="s">
        <v>267</v>
      </c>
      <c r="C486" s="201"/>
      <c r="D486" s="201"/>
      <c r="E486" s="201"/>
      <c r="F486" s="100"/>
      <c r="G486" s="100"/>
      <c r="H486" s="100"/>
      <c r="I486" s="100"/>
      <c r="J486" s="100"/>
      <c r="K486" s="100"/>
      <c r="L486" s="100"/>
      <c r="M486" s="100"/>
      <c r="N486" s="100"/>
      <c r="O486" s="100"/>
      <c r="P486" s="100"/>
      <c r="Q486" s="100"/>
      <c r="R486" s="100"/>
      <c r="S486" s="100"/>
    </row>
    <row r="487" spans="1:19" ht="15" customHeight="1" x14ac:dyDescent="0.3">
      <c r="A487" s="100"/>
      <c r="B487" s="367">
        <v>0</v>
      </c>
      <c r="C487" s="367"/>
      <c r="D487" s="367"/>
      <c r="E487" s="367"/>
      <c r="F487" s="367"/>
      <c r="G487" s="17">
        <v>0</v>
      </c>
      <c r="H487" s="7" t="s">
        <v>3</v>
      </c>
      <c r="I487" s="330"/>
      <c r="J487" s="330"/>
      <c r="K487" s="200"/>
      <c r="L487" s="200"/>
      <c r="M487" s="200"/>
      <c r="N487" s="57">
        <f>G487</f>
        <v>0</v>
      </c>
      <c r="O487" s="56">
        <f>SUM(N487:N488)</f>
        <v>29.27</v>
      </c>
      <c r="P487" s="330" t="s">
        <v>3</v>
      </c>
      <c r="Q487" s="100"/>
      <c r="R487" s="100"/>
      <c r="S487" s="100"/>
    </row>
    <row r="488" spans="1:19" x14ac:dyDescent="0.3">
      <c r="A488" s="100"/>
      <c r="B488" s="367">
        <v>29.27</v>
      </c>
      <c r="C488" s="367"/>
      <c r="D488" s="367"/>
      <c r="E488" s="367"/>
      <c r="F488" s="367"/>
      <c r="G488" s="17">
        <v>29.27</v>
      </c>
      <c r="H488" s="7" t="s">
        <v>3</v>
      </c>
      <c r="I488" s="330"/>
      <c r="J488" s="330"/>
      <c r="K488" s="200"/>
      <c r="L488" s="200"/>
      <c r="M488" s="200"/>
      <c r="N488" s="57">
        <f>G488</f>
        <v>29.27</v>
      </c>
      <c r="O488" s="100"/>
      <c r="P488" s="100"/>
      <c r="Q488" s="100"/>
      <c r="R488" s="100"/>
      <c r="S488" s="100"/>
    </row>
    <row r="489" spans="1:19" ht="15" customHeight="1" x14ac:dyDescent="0.3">
      <c r="A489" s="100"/>
      <c r="B489" s="334"/>
      <c r="C489" s="334"/>
      <c r="D489" s="334"/>
      <c r="E489" s="334"/>
      <c r="F489" s="334"/>
      <c r="G489" s="57"/>
      <c r="H489" s="127"/>
      <c r="I489" s="100"/>
      <c r="J489" s="100"/>
      <c r="K489" s="100"/>
      <c r="L489" s="100"/>
      <c r="M489" s="100"/>
      <c r="N489" s="57"/>
      <c r="O489" s="345"/>
      <c r="P489" s="100"/>
      <c r="Q489" s="100"/>
      <c r="R489" s="100"/>
      <c r="S489" s="100"/>
    </row>
    <row r="490" spans="1:19" ht="15" customHeight="1" x14ac:dyDescent="0.3">
      <c r="A490" s="94" t="s">
        <v>5</v>
      </c>
      <c r="B490" s="201" t="s">
        <v>270</v>
      </c>
      <c r="C490" s="201"/>
      <c r="D490" s="201"/>
      <c r="E490" s="201"/>
      <c r="F490" s="100"/>
      <c r="G490" s="100"/>
      <c r="H490" s="100"/>
      <c r="I490" s="100"/>
      <c r="J490" s="100"/>
      <c r="K490" s="100"/>
      <c r="L490" s="100"/>
      <c r="M490" s="100"/>
      <c r="N490" s="100"/>
      <c r="O490" s="100"/>
      <c r="P490" s="100"/>
      <c r="Q490" s="100"/>
      <c r="R490" s="100"/>
      <c r="S490" s="100"/>
    </row>
    <row r="491" spans="1:19" ht="15" customHeight="1" x14ac:dyDescent="0.3">
      <c r="A491" s="100"/>
      <c r="B491" s="367" t="s">
        <v>272</v>
      </c>
      <c r="C491" s="367"/>
      <c r="D491" s="367"/>
      <c r="E491" s="367"/>
      <c r="F491" s="367"/>
      <c r="G491" s="187">
        <f>6.1+26.3+11+6.5</f>
        <v>49.9</v>
      </c>
      <c r="H491" s="127" t="s">
        <v>29</v>
      </c>
      <c r="I491" s="100"/>
      <c r="J491" s="100"/>
      <c r="K491" s="100"/>
      <c r="L491" s="100"/>
      <c r="M491" s="100"/>
      <c r="N491" s="57">
        <f>G491</f>
        <v>49.9</v>
      </c>
      <c r="O491" s="56">
        <f>SUM(N491:N493)</f>
        <v>85.75</v>
      </c>
      <c r="P491" s="127" t="s">
        <v>29</v>
      </c>
      <c r="Q491" s="100"/>
      <c r="R491" s="100"/>
      <c r="S491" s="100"/>
    </row>
    <row r="492" spans="1:19" x14ac:dyDescent="0.3">
      <c r="A492" s="100"/>
      <c r="B492" s="367" t="s">
        <v>274</v>
      </c>
      <c r="C492" s="367"/>
      <c r="D492" s="367"/>
      <c r="E492" s="367"/>
      <c r="F492" s="367"/>
      <c r="G492" s="187">
        <f>11+13.2+13.2+11+7.1+8.2</f>
        <v>63.7</v>
      </c>
      <c r="H492" s="127" t="s">
        <v>29</v>
      </c>
      <c r="I492" s="100"/>
      <c r="J492" s="100"/>
      <c r="K492" s="100"/>
      <c r="L492" s="100"/>
      <c r="M492" s="100"/>
      <c r="N492" s="57">
        <f>G492</f>
        <v>63.7</v>
      </c>
      <c r="O492" s="100"/>
      <c r="P492" s="127"/>
      <c r="Q492" s="100"/>
      <c r="R492" s="100"/>
      <c r="S492" s="100"/>
    </row>
    <row r="493" spans="1:19" x14ac:dyDescent="0.3">
      <c r="A493" s="100"/>
      <c r="B493" s="373" t="s">
        <v>276</v>
      </c>
      <c r="C493" s="373"/>
      <c r="D493" s="373"/>
      <c r="E493" s="373"/>
      <c r="F493" s="373"/>
      <c r="G493" s="57">
        <f>0.75*7+0.9*12+1.8*4+0.9*4+1</f>
        <v>27.85</v>
      </c>
      <c r="H493" s="127" t="s">
        <v>29</v>
      </c>
      <c r="I493" s="371">
        <v>-1</v>
      </c>
      <c r="J493" s="371"/>
      <c r="K493" s="371"/>
      <c r="L493" s="371"/>
      <c r="M493" s="371"/>
      <c r="N493" s="57">
        <f>G493*I493</f>
        <v>-27.85</v>
      </c>
      <c r="O493" s="100"/>
      <c r="P493" s="127"/>
      <c r="Q493" s="100"/>
      <c r="R493" s="100"/>
      <c r="S493" s="100"/>
    </row>
    <row r="494" spans="1:19" x14ac:dyDescent="0.3">
      <c r="A494" s="100"/>
      <c r="B494" s="100"/>
      <c r="C494" s="100"/>
      <c r="D494" s="100"/>
      <c r="E494" s="100"/>
      <c r="F494" s="100"/>
      <c r="G494" s="100"/>
      <c r="H494" s="100"/>
      <c r="I494" s="100"/>
      <c r="J494" s="100"/>
      <c r="K494" s="100"/>
      <c r="L494" s="100"/>
      <c r="M494" s="100"/>
      <c r="N494" s="100"/>
      <c r="O494" s="100"/>
      <c r="P494" s="100"/>
      <c r="Q494" s="100"/>
      <c r="R494" s="100"/>
      <c r="S494" s="100"/>
    </row>
    <row r="495" spans="1:19" x14ac:dyDescent="0.3">
      <c r="A495" s="94" t="s">
        <v>6</v>
      </c>
      <c r="B495" s="351" t="s">
        <v>278</v>
      </c>
      <c r="C495" s="351"/>
      <c r="D495" s="351"/>
      <c r="E495" s="351"/>
      <c r="F495" s="100"/>
      <c r="G495" s="100"/>
      <c r="H495" s="100"/>
      <c r="I495" s="100"/>
      <c r="J495" s="100"/>
      <c r="K495" s="100"/>
      <c r="L495" s="100"/>
      <c r="M495" s="100"/>
      <c r="N495" s="100"/>
      <c r="O495" s="100"/>
      <c r="P495" s="100"/>
      <c r="Q495" s="100"/>
      <c r="R495" s="100"/>
      <c r="S495" s="100"/>
    </row>
    <row r="496" spans="1:19" x14ac:dyDescent="0.3">
      <c r="A496" s="100"/>
      <c r="B496" s="367" t="s">
        <v>271</v>
      </c>
      <c r="C496" s="367"/>
      <c r="D496" s="367"/>
      <c r="E496" s="367"/>
      <c r="F496" s="367"/>
      <c r="G496" s="57">
        <f>6.2+6.5+5.3+5.3+5.1+8.3+5.1</f>
        <v>41.800000000000004</v>
      </c>
      <c r="H496" s="127" t="s">
        <v>29</v>
      </c>
      <c r="I496" s="371">
        <v>2.1</v>
      </c>
      <c r="J496" s="371"/>
      <c r="K496" s="371"/>
      <c r="L496" s="371"/>
      <c r="M496" s="371"/>
      <c r="N496" s="57">
        <f>G496*I496</f>
        <v>87.780000000000015</v>
      </c>
      <c r="O496" s="100"/>
      <c r="P496" s="100"/>
      <c r="Q496" s="100"/>
      <c r="R496" s="100"/>
      <c r="S496" s="100"/>
    </row>
    <row r="497" spans="1:19" x14ac:dyDescent="0.3">
      <c r="A497" s="100"/>
      <c r="B497" s="367">
        <v>16.8</v>
      </c>
      <c r="C497" s="367"/>
      <c r="D497" s="367"/>
      <c r="E497" s="367"/>
      <c r="F497" s="367"/>
      <c r="G497" s="57">
        <v>16.8</v>
      </c>
      <c r="H497" s="127" t="s">
        <v>29</v>
      </c>
      <c r="I497" s="371">
        <v>2.75</v>
      </c>
      <c r="J497" s="371"/>
      <c r="K497" s="371"/>
      <c r="L497" s="371"/>
      <c r="M497" s="371"/>
      <c r="N497" s="57">
        <f>G497*I497</f>
        <v>46.2</v>
      </c>
      <c r="O497" s="100"/>
      <c r="P497" s="100"/>
      <c r="Q497" s="100"/>
      <c r="R497" s="100"/>
      <c r="S497" s="100"/>
    </row>
    <row r="498" spans="1:19" x14ac:dyDescent="0.3">
      <c r="A498" s="100"/>
      <c r="B498" s="367" t="s">
        <v>273</v>
      </c>
      <c r="C498" s="367"/>
      <c r="D498" s="367"/>
      <c r="E498" s="367"/>
      <c r="F498" s="367"/>
      <c r="G498" s="57">
        <f>6.4+6.4+8.2</f>
        <v>21</v>
      </c>
      <c r="H498" s="127" t="s">
        <v>29</v>
      </c>
      <c r="I498" s="371">
        <v>2.1</v>
      </c>
      <c r="J498" s="371"/>
      <c r="K498" s="371"/>
      <c r="L498" s="371"/>
      <c r="M498" s="371"/>
      <c r="N498" s="57">
        <f>G498*I498</f>
        <v>44.1</v>
      </c>
      <c r="O498" s="100"/>
      <c r="P498" s="100"/>
      <c r="Q498" s="100"/>
      <c r="R498" s="100"/>
      <c r="S498" s="100"/>
    </row>
    <row r="499" spans="1:19" x14ac:dyDescent="0.3">
      <c r="A499" s="100"/>
      <c r="B499" s="333">
        <v>11</v>
      </c>
      <c r="C499" s="333"/>
      <c r="D499" s="333"/>
      <c r="E499" s="333"/>
      <c r="F499" s="333"/>
      <c r="G499" s="57">
        <v>11</v>
      </c>
      <c r="H499" s="127" t="s">
        <v>29</v>
      </c>
      <c r="I499" s="371">
        <v>2.75</v>
      </c>
      <c r="J499" s="371"/>
      <c r="K499" s="371"/>
      <c r="L499" s="371"/>
      <c r="M499" s="371"/>
      <c r="N499" s="57">
        <f>G499*I499</f>
        <v>30.25</v>
      </c>
      <c r="O499" s="100"/>
      <c r="P499" s="100"/>
      <c r="Q499" s="100"/>
      <c r="R499" s="100"/>
      <c r="S499" s="100"/>
    </row>
    <row r="500" spans="1:19" ht="15" customHeight="1" x14ac:dyDescent="0.3">
      <c r="A500" s="100"/>
      <c r="B500" s="367" t="s">
        <v>275</v>
      </c>
      <c r="C500" s="367"/>
      <c r="D500" s="367"/>
      <c r="E500" s="367"/>
      <c r="F500" s="367"/>
      <c r="G500" s="57">
        <f>0.75*13+0.9*4+1.1</f>
        <v>14.45</v>
      </c>
      <c r="H500" s="127" t="s">
        <v>29</v>
      </c>
      <c r="I500" s="371">
        <v>-2.1</v>
      </c>
      <c r="J500" s="371"/>
      <c r="K500" s="371"/>
      <c r="L500" s="371"/>
      <c r="M500" s="371"/>
      <c r="N500" s="57">
        <f>G500*I500</f>
        <v>-30.344999999999999</v>
      </c>
      <c r="O500" s="56">
        <f>SUM(N496:N500)</f>
        <v>177.98500000000001</v>
      </c>
      <c r="P500" s="127" t="s">
        <v>3</v>
      </c>
      <c r="Q500" s="100"/>
      <c r="R500" s="100"/>
      <c r="S500" s="100"/>
    </row>
    <row r="501" spans="1:19" x14ac:dyDescent="0.3">
      <c r="A501" s="100"/>
      <c r="B501" s="334"/>
      <c r="C501" s="334"/>
      <c r="D501" s="334"/>
      <c r="E501" s="334"/>
      <c r="F501" s="334"/>
      <c r="G501" s="57"/>
      <c r="H501" s="127"/>
      <c r="I501" s="335"/>
      <c r="J501" s="335"/>
      <c r="K501" s="335"/>
      <c r="L501" s="335"/>
      <c r="M501" s="335"/>
      <c r="N501" s="57"/>
      <c r="O501" s="100"/>
      <c r="P501" s="100"/>
      <c r="Q501" s="100"/>
      <c r="R501" s="100"/>
      <c r="S501" s="100"/>
    </row>
    <row r="502" spans="1:19" x14ac:dyDescent="0.3">
      <c r="A502" s="94" t="s">
        <v>7</v>
      </c>
      <c r="B502" s="351" t="s">
        <v>279</v>
      </c>
      <c r="C502" s="351"/>
      <c r="D502" s="351"/>
      <c r="E502" s="351"/>
      <c r="F502" s="100"/>
      <c r="G502" s="100"/>
      <c r="H502" s="100"/>
      <c r="I502" s="100"/>
      <c r="J502" s="100"/>
      <c r="K502" s="100"/>
      <c r="L502" s="100"/>
      <c r="M502" s="100"/>
      <c r="N502" s="100"/>
      <c r="O502" s="100"/>
      <c r="P502" s="100"/>
      <c r="Q502" s="100"/>
      <c r="R502" s="100"/>
      <c r="S502" s="100"/>
    </row>
    <row r="503" spans="1:19" x14ac:dyDescent="0.3">
      <c r="A503" s="100"/>
      <c r="B503" s="370">
        <v>6</v>
      </c>
      <c r="C503" s="370"/>
      <c r="D503" s="370"/>
      <c r="E503" s="370"/>
      <c r="F503" s="370"/>
      <c r="G503" s="57">
        <v>6</v>
      </c>
      <c r="H503" s="127" t="s">
        <v>29</v>
      </c>
      <c r="I503" s="371">
        <v>0.6</v>
      </c>
      <c r="J503" s="371"/>
      <c r="K503" s="371"/>
      <c r="L503" s="371"/>
      <c r="M503" s="371"/>
      <c r="N503" s="57">
        <f>G503*I503</f>
        <v>3.5999999999999996</v>
      </c>
      <c r="O503" s="56">
        <f>N503</f>
        <v>3.5999999999999996</v>
      </c>
      <c r="P503" s="127" t="s">
        <v>3</v>
      </c>
      <c r="Q503" s="100"/>
      <c r="R503" s="100"/>
      <c r="S503" s="100"/>
    </row>
    <row r="504" spans="1:19" ht="15" customHeight="1" x14ac:dyDescent="0.3">
      <c r="A504" s="100"/>
      <c r="B504" s="340"/>
      <c r="C504" s="340"/>
      <c r="D504" s="340"/>
      <c r="E504" s="340"/>
      <c r="F504" s="340"/>
      <c r="G504" s="57"/>
      <c r="H504" s="127"/>
      <c r="I504" s="335"/>
      <c r="J504" s="335"/>
      <c r="K504" s="335"/>
      <c r="L504" s="335"/>
      <c r="M504" s="335"/>
      <c r="N504" s="57"/>
      <c r="O504" s="100"/>
      <c r="P504" s="100"/>
      <c r="Q504" s="100"/>
      <c r="R504" s="100"/>
      <c r="S504" s="100"/>
    </row>
    <row r="505" spans="1:19" x14ac:dyDescent="0.3">
      <c r="A505" s="100"/>
      <c r="B505" s="334"/>
      <c r="C505" s="334"/>
      <c r="D505" s="334"/>
      <c r="E505" s="334"/>
      <c r="F505" s="334"/>
      <c r="G505" s="57"/>
      <c r="H505" s="127"/>
      <c r="I505" s="335"/>
      <c r="J505" s="335"/>
      <c r="K505" s="335"/>
      <c r="L505" s="335"/>
      <c r="M505" s="335"/>
      <c r="N505" s="57"/>
      <c r="O505" s="100"/>
      <c r="P505" s="100"/>
      <c r="Q505" s="100"/>
      <c r="R505" s="100"/>
      <c r="S505" s="100"/>
    </row>
    <row r="506" spans="1:19" ht="15" customHeight="1" x14ac:dyDescent="0.3">
      <c r="A506" s="94" t="s">
        <v>8</v>
      </c>
      <c r="B506" s="351" t="s">
        <v>126</v>
      </c>
      <c r="C506" s="351"/>
      <c r="D506" s="351"/>
      <c r="E506" s="351"/>
      <c r="F506" s="100"/>
      <c r="G506" s="100"/>
      <c r="H506" s="100"/>
      <c r="I506" s="100"/>
      <c r="J506" s="100"/>
      <c r="K506" s="100"/>
      <c r="L506" s="100"/>
      <c r="M506" s="100"/>
      <c r="N506" s="100"/>
      <c r="O506" s="100"/>
      <c r="P506" s="100"/>
      <c r="Q506" s="100"/>
      <c r="R506" s="100"/>
      <c r="S506" s="100"/>
    </row>
    <row r="507" spans="1:19" x14ac:dyDescent="0.3">
      <c r="A507" s="100"/>
      <c r="B507" s="373" t="s">
        <v>291</v>
      </c>
      <c r="C507" s="373"/>
      <c r="D507" s="373"/>
      <c r="E507" s="373"/>
      <c r="F507" s="373"/>
      <c r="G507" s="57">
        <f>0.6*5+1.2*6+2.1*18+8</f>
        <v>56</v>
      </c>
      <c r="H507" s="127" t="s">
        <v>29</v>
      </c>
      <c r="I507" s="127"/>
      <c r="J507" s="127"/>
      <c r="K507" s="340"/>
      <c r="L507" s="340"/>
      <c r="M507" s="340"/>
      <c r="N507" s="57">
        <f>G507</f>
        <v>56</v>
      </c>
      <c r="O507" s="56">
        <f>SUM(N506:N507)</f>
        <v>56</v>
      </c>
      <c r="P507" s="127" t="s">
        <v>29</v>
      </c>
      <c r="Q507" s="100"/>
      <c r="R507" s="100"/>
      <c r="S507" s="100"/>
    </row>
    <row r="508" spans="1:19" x14ac:dyDescent="0.3">
      <c r="A508" s="100"/>
      <c r="B508" s="100"/>
      <c r="C508" s="100"/>
      <c r="D508" s="100"/>
      <c r="E508" s="100"/>
      <c r="F508" s="100"/>
      <c r="G508" s="100"/>
      <c r="H508" s="100"/>
      <c r="I508" s="100"/>
      <c r="J508" s="100"/>
      <c r="K508" s="100"/>
      <c r="L508" s="100"/>
      <c r="M508" s="100"/>
      <c r="N508" s="100"/>
      <c r="O508" s="100"/>
      <c r="P508" s="100"/>
      <c r="Q508" s="100"/>
      <c r="R508" s="100"/>
      <c r="S508" s="100"/>
    </row>
    <row r="509" spans="1:19" ht="15" customHeight="1" x14ac:dyDescent="0.3">
      <c r="A509" s="100"/>
      <c r="B509" s="100"/>
      <c r="C509" s="100"/>
      <c r="D509" s="100"/>
      <c r="E509" s="100"/>
      <c r="F509" s="100"/>
      <c r="G509" s="100"/>
      <c r="H509" s="100"/>
      <c r="I509" s="100"/>
      <c r="J509" s="100"/>
      <c r="K509" s="100"/>
      <c r="L509" s="100"/>
      <c r="M509" s="100"/>
      <c r="N509" s="100"/>
      <c r="O509" s="100"/>
      <c r="P509" s="100"/>
      <c r="Q509" s="100"/>
      <c r="R509" s="100"/>
      <c r="S509" s="100"/>
    </row>
    <row r="510" spans="1:19" x14ac:dyDescent="0.3">
      <c r="A510" s="94" t="s">
        <v>17</v>
      </c>
      <c r="B510" s="351" t="s">
        <v>127</v>
      </c>
      <c r="C510" s="351"/>
      <c r="D510" s="351"/>
      <c r="E510" s="351"/>
      <c r="F510" s="100"/>
      <c r="G510" s="100"/>
      <c r="H510" s="100"/>
      <c r="I510" s="100"/>
      <c r="J510" s="100"/>
      <c r="K510" s="100"/>
      <c r="L510" s="100"/>
      <c r="M510" s="100"/>
      <c r="N510" s="100"/>
      <c r="O510" s="100"/>
      <c r="P510" s="100"/>
      <c r="Q510" s="100"/>
      <c r="R510" s="100"/>
      <c r="S510" s="100"/>
    </row>
    <row r="511" spans="1:19" x14ac:dyDescent="0.3">
      <c r="A511" s="100"/>
      <c r="B511" s="64">
        <f>G491</f>
        <v>49.9</v>
      </c>
      <c r="C511" s="64">
        <f>G492</f>
        <v>63.7</v>
      </c>
      <c r="D511" s="64">
        <f>O500</f>
        <v>177.98500000000001</v>
      </c>
      <c r="E511" s="57">
        <f>2.1*65</f>
        <v>136.5</v>
      </c>
      <c r="F511" s="64">
        <f>2.75*12</f>
        <v>33</v>
      </c>
      <c r="G511" s="57">
        <f>SUM(B511:F512)</f>
        <v>481.08500000000004</v>
      </c>
      <c r="H511" s="127" t="s">
        <v>29</v>
      </c>
      <c r="I511" s="127"/>
      <c r="J511" s="127"/>
      <c r="K511" s="340"/>
      <c r="L511" s="340"/>
      <c r="M511" s="340"/>
      <c r="N511" s="57">
        <f>G511</f>
        <v>481.08500000000004</v>
      </c>
      <c r="O511" s="56">
        <f>SUM(N510:N511)</f>
        <v>481.08500000000004</v>
      </c>
      <c r="P511" s="127" t="s">
        <v>29</v>
      </c>
      <c r="Q511" s="100"/>
      <c r="R511" s="100"/>
      <c r="S511" s="100"/>
    </row>
    <row r="512" spans="1:19" x14ac:dyDescent="0.3">
      <c r="A512" s="100"/>
      <c r="B512" s="64">
        <v>20</v>
      </c>
      <c r="C512" s="64"/>
      <c r="D512" s="99"/>
      <c r="E512" s="99"/>
      <c r="F512" s="99"/>
      <c r="G512" s="100"/>
      <c r="H512" s="100"/>
      <c r="I512" s="100"/>
      <c r="J512" s="100"/>
      <c r="K512" s="100"/>
      <c r="L512" s="100"/>
      <c r="M512" s="100"/>
      <c r="N512" s="100"/>
      <c r="O512" s="100"/>
      <c r="P512" s="100"/>
      <c r="Q512" s="100"/>
      <c r="R512" s="100"/>
      <c r="S512" s="100"/>
    </row>
    <row r="513" spans="1:19" x14ac:dyDescent="0.3">
      <c r="A513" s="100"/>
      <c r="B513" s="100"/>
      <c r="C513" s="100"/>
      <c r="D513" s="100"/>
      <c r="E513" s="100"/>
      <c r="F513" s="100"/>
      <c r="G513" s="100"/>
      <c r="H513" s="100"/>
      <c r="I513" s="100"/>
      <c r="J513" s="100"/>
      <c r="K513" s="100"/>
      <c r="L513" s="100"/>
      <c r="M513" s="100"/>
      <c r="N513" s="100"/>
      <c r="O513" s="100"/>
      <c r="P513" s="100"/>
      <c r="Q513" s="100"/>
      <c r="R513" s="100"/>
      <c r="S513" s="100"/>
    </row>
    <row r="514" spans="1:19" x14ac:dyDescent="0.3">
      <c r="A514" s="94" t="s">
        <v>18</v>
      </c>
      <c r="B514" s="351" t="s">
        <v>128</v>
      </c>
      <c r="C514" s="351"/>
      <c r="D514" s="351"/>
      <c r="E514" s="351"/>
      <c r="F514" s="100"/>
      <c r="G514" s="100"/>
      <c r="H514" s="100"/>
      <c r="I514" s="100"/>
      <c r="J514" s="100"/>
      <c r="K514" s="100"/>
      <c r="L514" s="100"/>
      <c r="M514" s="100"/>
      <c r="N514" s="100"/>
      <c r="O514" s="100"/>
      <c r="P514" s="100"/>
      <c r="Q514" s="100"/>
      <c r="R514" s="100"/>
      <c r="S514" s="100"/>
    </row>
    <row r="515" spans="1:19" x14ac:dyDescent="0.3">
      <c r="A515" s="100"/>
      <c r="B515" s="372" t="s">
        <v>280</v>
      </c>
      <c r="C515" s="372"/>
      <c r="D515" s="372"/>
      <c r="E515" s="372"/>
      <c r="F515" s="372"/>
      <c r="G515" s="57">
        <f>7.56+11*2+11.07+16.8*2</f>
        <v>74.22999999999999</v>
      </c>
      <c r="H515" s="127" t="s">
        <v>3</v>
      </c>
      <c r="I515" s="100"/>
      <c r="J515" s="100"/>
      <c r="K515" s="100"/>
      <c r="L515" s="100"/>
      <c r="M515" s="100"/>
      <c r="N515" s="57">
        <f>G515</f>
        <v>74.22999999999999</v>
      </c>
      <c r="O515" s="56">
        <f>SUM(N514:N515)</f>
        <v>74.22999999999999</v>
      </c>
      <c r="P515" s="330" t="s">
        <v>3</v>
      </c>
      <c r="Q515" s="100"/>
      <c r="R515" s="100"/>
      <c r="S515" s="100"/>
    </row>
    <row r="516" spans="1:19" x14ac:dyDescent="0.3">
      <c r="A516" s="100"/>
      <c r="B516" s="100"/>
      <c r="C516" s="100"/>
      <c r="D516" s="100"/>
      <c r="E516" s="100"/>
      <c r="F516" s="100"/>
      <c r="G516" s="100"/>
      <c r="H516" s="100"/>
      <c r="I516" s="100"/>
      <c r="J516" s="100"/>
      <c r="K516" s="100"/>
      <c r="L516" s="100"/>
      <c r="M516" s="100"/>
      <c r="N516" s="100"/>
      <c r="O516" s="100"/>
      <c r="P516" s="100"/>
      <c r="Q516" s="100"/>
      <c r="R516" s="100"/>
      <c r="S516" s="100"/>
    </row>
    <row r="517" spans="1:19" ht="15" customHeight="1" x14ac:dyDescent="0.3">
      <c r="A517" s="100"/>
      <c r="B517" s="100"/>
      <c r="C517" s="100"/>
      <c r="D517" s="100"/>
      <c r="E517" s="100"/>
      <c r="F517" s="100"/>
      <c r="G517" s="100"/>
      <c r="H517" s="100"/>
      <c r="I517" s="100"/>
      <c r="J517" s="100"/>
      <c r="K517" s="100"/>
      <c r="L517" s="100"/>
      <c r="M517" s="100"/>
      <c r="N517" s="100"/>
      <c r="O517" s="100"/>
      <c r="P517" s="100"/>
      <c r="Q517" s="100"/>
      <c r="R517" s="100"/>
      <c r="S517" s="100"/>
    </row>
    <row r="518" spans="1:19" ht="15.75" customHeight="1" x14ac:dyDescent="0.3">
      <c r="A518" s="94" t="s">
        <v>19</v>
      </c>
      <c r="B518" s="201" t="s">
        <v>129</v>
      </c>
      <c r="C518" s="201"/>
      <c r="D518" s="201"/>
      <c r="E518" s="201"/>
      <c r="F518" s="100"/>
      <c r="G518" s="100"/>
      <c r="H518" s="100"/>
      <c r="I518" s="100"/>
      <c r="J518" s="100"/>
      <c r="K518" s="100"/>
      <c r="L518" s="100"/>
      <c r="M518" s="100"/>
      <c r="N518" s="100"/>
      <c r="O518" s="100"/>
      <c r="P518" s="100"/>
      <c r="Q518" s="100"/>
      <c r="R518" s="100"/>
      <c r="S518" s="100"/>
    </row>
    <row r="519" spans="1:19" x14ac:dyDescent="0.3">
      <c r="A519" s="100"/>
      <c r="B519" s="373" t="s">
        <v>281</v>
      </c>
      <c r="C519" s="373"/>
      <c r="D519" s="373"/>
      <c r="E519" s="373"/>
      <c r="F519" s="373"/>
      <c r="G519" s="57">
        <f>11+16.8+4*2+8*2</f>
        <v>51.8</v>
      </c>
      <c r="H519" s="127" t="s">
        <v>29</v>
      </c>
      <c r="I519" s="127"/>
      <c r="J519" s="127"/>
      <c r="K519" s="340"/>
      <c r="L519" s="340"/>
      <c r="M519" s="340"/>
      <c r="N519" s="57">
        <f>G519</f>
        <v>51.8</v>
      </c>
      <c r="O519" s="56">
        <f>SUM(N518:N519)</f>
        <v>51.8</v>
      </c>
      <c r="P519" s="127" t="s">
        <v>29</v>
      </c>
      <c r="Q519" s="100"/>
      <c r="R519" s="100"/>
      <c r="S519" s="100"/>
    </row>
    <row r="520" spans="1:19" x14ac:dyDescent="0.3">
      <c r="A520" s="100"/>
      <c r="B520" s="100"/>
      <c r="C520" s="100"/>
      <c r="D520" s="100"/>
      <c r="E520" s="100"/>
      <c r="F520" s="100"/>
      <c r="G520" s="100"/>
      <c r="H520" s="100"/>
      <c r="I520" s="100"/>
      <c r="J520" s="100"/>
      <c r="K520" s="100"/>
      <c r="L520" s="100"/>
      <c r="M520" s="100"/>
      <c r="N520" s="100"/>
      <c r="O520" s="100"/>
      <c r="P520" s="100"/>
      <c r="Q520" s="100"/>
      <c r="R520" s="100"/>
      <c r="S520" s="100"/>
    </row>
    <row r="521" spans="1:19" ht="15" customHeight="1" x14ac:dyDescent="0.3">
      <c r="A521" s="100"/>
      <c r="B521" s="100"/>
      <c r="C521" s="100"/>
      <c r="D521" s="100"/>
      <c r="E521" s="100"/>
      <c r="F521" s="100"/>
      <c r="G521" s="100"/>
      <c r="H521" s="100"/>
      <c r="I521" s="100"/>
      <c r="J521" s="100"/>
      <c r="K521" s="100"/>
      <c r="L521" s="100"/>
      <c r="M521" s="100"/>
      <c r="N521" s="100"/>
      <c r="O521" s="100"/>
      <c r="P521" s="100"/>
      <c r="Q521" s="100"/>
      <c r="R521" s="100"/>
      <c r="S521" s="100"/>
    </row>
    <row r="522" spans="1:19" ht="15.75" customHeight="1" x14ac:dyDescent="0.3">
      <c r="A522" s="94" t="s">
        <v>20</v>
      </c>
      <c r="B522" s="351" t="s">
        <v>131</v>
      </c>
      <c r="C522" s="351"/>
      <c r="D522" s="351"/>
      <c r="E522" s="351"/>
      <c r="F522" s="100"/>
      <c r="G522" s="100"/>
      <c r="H522" s="100"/>
      <c r="I522" s="100"/>
      <c r="J522" s="100"/>
      <c r="K522" s="100"/>
      <c r="L522" s="100"/>
      <c r="M522" s="100"/>
      <c r="N522" s="100"/>
      <c r="O522" s="100"/>
      <c r="P522" s="100"/>
      <c r="Q522" s="100"/>
      <c r="R522" s="100"/>
      <c r="S522" s="100"/>
    </row>
    <row r="523" spans="1:19" ht="15" customHeight="1" x14ac:dyDescent="0.3">
      <c r="A523" s="100"/>
      <c r="B523" s="373" t="s">
        <v>282</v>
      </c>
      <c r="C523" s="373"/>
      <c r="D523" s="373"/>
      <c r="E523" s="373"/>
      <c r="F523" s="373"/>
      <c r="G523" s="57">
        <f>0.75*10+0.9*8+5.2</f>
        <v>19.899999999999999</v>
      </c>
      <c r="H523" s="127" t="s">
        <v>29</v>
      </c>
      <c r="I523" s="127"/>
      <c r="J523" s="127"/>
      <c r="K523" s="340"/>
      <c r="L523" s="340"/>
      <c r="M523" s="340"/>
      <c r="N523" s="57">
        <f>G523</f>
        <v>19.899999999999999</v>
      </c>
      <c r="O523" s="56">
        <f>SUM(N523:N524)</f>
        <v>19.899999999999999</v>
      </c>
      <c r="P523" s="127" t="s">
        <v>29</v>
      </c>
      <c r="Q523" s="100"/>
      <c r="R523" s="100"/>
      <c r="S523" s="100"/>
    </row>
    <row r="524" spans="1:19" x14ac:dyDescent="0.3">
      <c r="A524" s="100"/>
      <c r="B524" s="373"/>
      <c r="C524" s="373"/>
      <c r="D524" s="373"/>
      <c r="E524" s="373"/>
      <c r="F524" s="373"/>
      <c r="G524" s="57"/>
      <c r="H524" s="127"/>
      <c r="I524" s="127"/>
      <c r="J524" s="127"/>
      <c r="K524" s="340"/>
      <c r="L524" s="340"/>
      <c r="M524" s="340"/>
      <c r="N524" s="57"/>
      <c r="O524" s="100"/>
      <c r="P524" s="100"/>
      <c r="Q524" s="100"/>
      <c r="R524" s="100"/>
      <c r="S524" s="100"/>
    </row>
    <row r="525" spans="1:19" ht="15" customHeight="1" x14ac:dyDescent="0.3">
      <c r="A525" s="100"/>
      <c r="B525" s="100"/>
      <c r="C525" s="100"/>
      <c r="D525" s="100"/>
      <c r="E525" s="100"/>
      <c r="F525" s="100"/>
      <c r="G525" s="100"/>
      <c r="H525" s="100"/>
      <c r="I525" s="100"/>
      <c r="J525" s="100"/>
      <c r="K525" s="100"/>
      <c r="L525" s="100"/>
      <c r="M525" s="100"/>
      <c r="N525" s="100"/>
      <c r="O525" s="100"/>
      <c r="P525" s="100"/>
      <c r="Q525" s="100"/>
      <c r="R525" s="100"/>
      <c r="S525" s="100"/>
    </row>
    <row r="526" spans="1:19" ht="15" customHeight="1" x14ac:dyDescent="0.3">
      <c r="A526" s="100"/>
      <c r="B526" s="100"/>
      <c r="C526" s="100"/>
      <c r="D526" s="100"/>
      <c r="E526" s="100"/>
      <c r="F526" s="100"/>
      <c r="G526" s="100"/>
      <c r="H526" s="100"/>
      <c r="I526" s="100"/>
      <c r="J526" s="100"/>
      <c r="K526" s="100"/>
      <c r="L526" s="100"/>
      <c r="M526" s="100"/>
      <c r="N526" s="100"/>
      <c r="O526" s="100"/>
      <c r="P526" s="100"/>
      <c r="Q526" s="100"/>
      <c r="R526" s="100"/>
      <c r="S526" s="100"/>
    </row>
    <row r="527" spans="1:19" ht="15" customHeight="1" x14ac:dyDescent="0.3">
      <c r="A527" s="100"/>
      <c r="B527" s="14"/>
      <c r="C527" s="14"/>
      <c r="D527" s="14"/>
      <c r="E527" s="14"/>
      <c r="F527" s="14"/>
      <c r="G527" s="199"/>
      <c r="H527" s="330"/>
      <c r="I527" s="330"/>
      <c r="J527" s="330"/>
      <c r="K527" s="200"/>
      <c r="L527" s="200"/>
      <c r="M527" s="200"/>
      <c r="N527" s="57"/>
      <c r="O527" s="57"/>
      <c r="P527" s="330"/>
      <c r="Q527" s="210"/>
      <c r="R527" s="211"/>
      <c r="S527" s="211"/>
    </row>
    <row r="528" spans="1:19" ht="15.6" x14ac:dyDescent="0.3">
      <c r="A528" s="100"/>
      <c r="B528" s="14"/>
      <c r="C528" s="14"/>
      <c r="D528" s="14"/>
      <c r="E528" s="14"/>
      <c r="F528" s="14"/>
      <c r="G528" s="199"/>
      <c r="H528" s="330"/>
      <c r="I528" s="330"/>
      <c r="J528" s="330"/>
      <c r="K528" s="200"/>
      <c r="L528" s="200"/>
      <c r="M528" s="200"/>
      <c r="N528" s="57"/>
      <c r="O528" s="57"/>
      <c r="P528" s="330"/>
      <c r="Q528" s="210"/>
      <c r="R528" s="211"/>
      <c r="S528" s="211"/>
    </row>
    <row r="529" spans="1:19" ht="15" customHeight="1" x14ac:dyDescent="0.3">
      <c r="A529" s="94"/>
      <c r="B529" s="198" t="s">
        <v>132</v>
      </c>
      <c r="C529" s="198"/>
      <c r="D529" s="198"/>
      <c r="E529" s="198"/>
      <c r="F529" s="198"/>
      <c r="G529" s="330"/>
      <c r="H529" s="330"/>
      <c r="I529" s="330"/>
      <c r="J529" s="330"/>
      <c r="K529" s="94"/>
      <c r="L529" s="94"/>
      <c r="M529" s="94"/>
      <c r="N529" s="57"/>
      <c r="O529" s="57"/>
      <c r="P529" s="330"/>
      <c r="Q529" s="210"/>
      <c r="R529" s="211"/>
      <c r="S529" s="211"/>
    </row>
    <row r="530" spans="1:19" ht="15" customHeight="1" x14ac:dyDescent="0.3">
      <c r="A530" s="94" t="s">
        <v>0</v>
      </c>
      <c r="B530" s="379" t="s">
        <v>242</v>
      </c>
      <c r="C530" s="379"/>
      <c r="D530" s="379"/>
      <c r="E530" s="379"/>
      <c r="F530" s="379"/>
      <c r="G530" s="379"/>
      <c r="H530" s="379"/>
      <c r="I530" s="379"/>
      <c r="J530" s="210"/>
      <c r="K530" s="210"/>
      <c r="L530" s="210"/>
      <c r="M530" s="210"/>
      <c r="N530" s="210"/>
      <c r="O530" s="210"/>
      <c r="P530" s="210"/>
      <c r="Q530" s="210"/>
      <c r="R530" s="210"/>
      <c r="S530" s="210"/>
    </row>
    <row r="531" spans="1:19" x14ac:dyDescent="0.3">
      <c r="A531" s="94"/>
      <c r="B531" s="14">
        <v>3</v>
      </c>
      <c r="C531" s="14"/>
      <c r="D531" s="14"/>
      <c r="E531" s="14"/>
      <c r="F531" s="14"/>
      <c r="G531" s="199">
        <f>B531</f>
        <v>3</v>
      </c>
      <c r="H531" s="330" t="s">
        <v>10</v>
      </c>
      <c r="I531" s="330"/>
      <c r="J531" s="330"/>
      <c r="K531" s="200"/>
      <c r="L531" s="200"/>
      <c r="M531" s="200"/>
      <c r="N531" s="57">
        <f>G531</f>
        <v>3</v>
      </c>
      <c r="O531" s="56">
        <f>N531</f>
        <v>3</v>
      </c>
      <c r="P531" s="330" t="s">
        <v>10</v>
      </c>
      <c r="Q531" s="210"/>
      <c r="R531" s="210"/>
      <c r="S531" s="210"/>
    </row>
    <row r="532" spans="1:19" x14ac:dyDescent="0.3">
      <c r="A532" s="94"/>
      <c r="B532" s="14"/>
      <c r="C532" s="199"/>
      <c r="D532" s="330"/>
      <c r="E532" s="200"/>
      <c r="F532" s="57"/>
      <c r="G532" s="57"/>
      <c r="H532" s="330"/>
      <c r="I532" s="210"/>
      <c r="J532" s="210"/>
      <c r="K532" s="210"/>
      <c r="L532" s="210"/>
      <c r="M532" s="210"/>
      <c r="N532" s="210"/>
      <c r="O532" s="210"/>
      <c r="P532" s="210"/>
      <c r="Q532" s="210"/>
      <c r="R532" s="210"/>
      <c r="S532" s="210"/>
    </row>
    <row r="533" spans="1:19" ht="15" customHeight="1" x14ac:dyDescent="0.3">
      <c r="A533" s="94"/>
      <c r="B533" s="14"/>
      <c r="C533" s="199"/>
      <c r="D533" s="330"/>
      <c r="E533" s="200"/>
      <c r="F533" s="57"/>
      <c r="G533" s="57"/>
      <c r="H533" s="330"/>
      <c r="I533" s="210"/>
      <c r="J533" s="210"/>
      <c r="K533" s="210"/>
      <c r="L533" s="210"/>
      <c r="M533" s="210"/>
      <c r="N533" s="210"/>
      <c r="O533" s="210"/>
      <c r="P533" s="210"/>
      <c r="Q533" s="210"/>
      <c r="R533" s="210"/>
      <c r="S533" s="210"/>
    </row>
    <row r="534" spans="1:19" ht="15" customHeight="1" x14ac:dyDescent="0.3">
      <c r="A534" s="94" t="s">
        <v>12</v>
      </c>
      <c r="B534" s="352" t="s">
        <v>243</v>
      </c>
      <c r="C534" s="352"/>
      <c r="D534" s="352"/>
      <c r="E534" s="352"/>
      <c r="F534" s="352"/>
      <c r="G534" s="352"/>
      <c r="H534" s="352"/>
      <c r="I534" s="352"/>
      <c r="J534" s="210"/>
      <c r="K534" s="210"/>
      <c r="L534" s="210"/>
      <c r="M534" s="210"/>
      <c r="N534" s="210"/>
      <c r="O534" s="210"/>
      <c r="P534" s="210"/>
      <c r="Q534" s="210"/>
      <c r="R534" s="210"/>
      <c r="S534" s="210"/>
    </row>
    <row r="535" spans="1:19" x14ac:dyDescent="0.3">
      <c r="A535" s="94"/>
      <c r="B535" s="14">
        <v>4</v>
      </c>
      <c r="C535" s="14"/>
      <c r="D535" s="14"/>
      <c r="E535" s="14"/>
      <c r="F535" s="14"/>
      <c r="G535" s="199">
        <f>B535</f>
        <v>4</v>
      </c>
      <c r="H535" s="330" t="s">
        <v>10</v>
      </c>
      <c r="I535" s="330"/>
      <c r="J535" s="330"/>
      <c r="K535" s="200"/>
      <c r="L535" s="200"/>
      <c r="M535" s="200"/>
      <c r="N535" s="57">
        <f>G535</f>
        <v>4</v>
      </c>
      <c r="O535" s="56">
        <f>N535</f>
        <v>4</v>
      </c>
      <c r="P535" s="330" t="s">
        <v>10</v>
      </c>
      <c r="Q535" s="210"/>
      <c r="R535" s="210"/>
      <c r="S535" s="210"/>
    </row>
    <row r="536" spans="1:19" x14ac:dyDescent="0.3">
      <c r="A536" s="94"/>
      <c r="B536" s="14"/>
      <c r="C536" s="199"/>
      <c r="D536" s="330"/>
      <c r="E536" s="200"/>
      <c r="F536" s="57"/>
      <c r="G536" s="57"/>
      <c r="H536" s="330"/>
      <c r="I536" s="210"/>
      <c r="J536" s="210"/>
      <c r="K536" s="210"/>
      <c r="L536" s="210"/>
      <c r="M536" s="210"/>
      <c r="N536" s="210"/>
      <c r="O536" s="210"/>
      <c r="P536" s="210"/>
      <c r="Q536" s="210"/>
      <c r="R536" s="210"/>
      <c r="S536" s="210"/>
    </row>
    <row r="537" spans="1:19" ht="31.5" customHeight="1" x14ac:dyDescent="0.3">
      <c r="A537" s="94"/>
      <c r="B537" s="14"/>
      <c r="C537" s="199"/>
      <c r="D537" s="330"/>
      <c r="E537" s="200"/>
      <c r="F537" s="57"/>
      <c r="G537" s="57"/>
      <c r="H537" s="330"/>
      <c r="I537" s="210"/>
      <c r="J537" s="210"/>
      <c r="K537" s="210"/>
      <c r="L537" s="210"/>
      <c r="M537" s="210"/>
      <c r="N537" s="210"/>
      <c r="O537" s="210"/>
      <c r="P537" s="210"/>
      <c r="Q537" s="210"/>
      <c r="R537" s="210"/>
      <c r="S537" s="210"/>
    </row>
    <row r="538" spans="1:19" x14ac:dyDescent="0.3">
      <c r="A538" s="94" t="s">
        <v>4</v>
      </c>
      <c r="B538" s="352" t="s">
        <v>244</v>
      </c>
      <c r="C538" s="352"/>
      <c r="D538" s="352"/>
      <c r="E538" s="352"/>
      <c r="F538" s="352"/>
      <c r="G538" s="352"/>
      <c r="H538" s="352"/>
      <c r="I538" s="352"/>
      <c r="J538" s="210"/>
      <c r="K538" s="210"/>
      <c r="L538" s="210"/>
      <c r="M538" s="210"/>
      <c r="N538" s="210"/>
      <c r="O538" s="210"/>
      <c r="P538" s="210"/>
      <c r="Q538" s="210"/>
      <c r="R538" s="210"/>
      <c r="S538" s="210"/>
    </row>
    <row r="539" spans="1:19" x14ac:dyDescent="0.3">
      <c r="A539" s="94"/>
      <c r="B539" s="14">
        <v>1</v>
      </c>
      <c r="C539" s="14"/>
      <c r="D539" s="14"/>
      <c r="E539" s="14"/>
      <c r="F539" s="14"/>
      <c r="G539" s="199">
        <f>B539</f>
        <v>1</v>
      </c>
      <c r="H539" s="330" t="s">
        <v>10</v>
      </c>
      <c r="I539" s="330"/>
      <c r="J539" s="330"/>
      <c r="K539" s="200"/>
      <c r="L539" s="200"/>
      <c r="M539" s="200"/>
      <c r="N539" s="57">
        <f>G539</f>
        <v>1</v>
      </c>
      <c r="O539" s="56">
        <f>N539</f>
        <v>1</v>
      </c>
      <c r="P539" s="330" t="s">
        <v>10</v>
      </c>
      <c r="Q539" s="210"/>
      <c r="R539" s="210"/>
      <c r="S539" s="210"/>
    </row>
    <row r="540" spans="1:19" x14ac:dyDescent="0.3">
      <c r="A540" s="94"/>
      <c r="B540" s="14"/>
      <c r="C540" s="199"/>
      <c r="D540" s="330"/>
      <c r="E540" s="200"/>
      <c r="F540" s="57"/>
      <c r="G540" s="57"/>
      <c r="H540" s="330"/>
      <c r="I540" s="210"/>
      <c r="J540" s="210"/>
      <c r="K540" s="210"/>
      <c r="L540" s="210"/>
      <c r="M540" s="210"/>
      <c r="N540" s="210"/>
      <c r="O540" s="210"/>
      <c r="P540" s="210"/>
      <c r="Q540" s="210"/>
      <c r="R540" s="210"/>
      <c r="S540" s="210"/>
    </row>
    <row r="541" spans="1:19" ht="15" customHeight="1" x14ac:dyDescent="0.3">
      <c r="A541" s="94"/>
      <c r="B541" s="14"/>
      <c r="C541" s="199"/>
      <c r="D541" s="330"/>
      <c r="E541" s="200"/>
      <c r="F541" s="57"/>
      <c r="G541" s="57"/>
      <c r="H541" s="330"/>
      <c r="I541" s="210"/>
      <c r="J541" s="210"/>
      <c r="K541" s="210"/>
      <c r="L541" s="210"/>
      <c r="M541" s="210"/>
      <c r="N541" s="210"/>
      <c r="O541" s="210"/>
      <c r="P541" s="210"/>
      <c r="Q541" s="210"/>
      <c r="R541" s="210"/>
      <c r="S541" s="210"/>
    </row>
    <row r="542" spans="1:19" ht="15" customHeight="1" x14ac:dyDescent="0.3">
      <c r="A542" s="94" t="s">
        <v>5</v>
      </c>
      <c r="B542" s="352" t="s">
        <v>245</v>
      </c>
      <c r="C542" s="352"/>
      <c r="D542" s="352"/>
      <c r="E542" s="352"/>
      <c r="F542" s="57"/>
      <c r="G542" s="57"/>
      <c r="H542" s="330"/>
      <c r="I542" s="210"/>
      <c r="J542" s="210"/>
      <c r="K542" s="210"/>
      <c r="L542" s="210"/>
      <c r="M542" s="210"/>
      <c r="N542" s="210"/>
      <c r="O542" s="210"/>
      <c r="P542" s="210"/>
      <c r="Q542" s="210"/>
      <c r="R542" s="210"/>
      <c r="S542" s="210"/>
    </row>
    <row r="543" spans="1:19" ht="15" customHeight="1" x14ac:dyDescent="0.3">
      <c r="A543" s="94"/>
      <c r="B543" s="14">
        <v>1</v>
      </c>
      <c r="C543" s="14"/>
      <c r="D543" s="14"/>
      <c r="E543" s="14"/>
      <c r="F543" s="14"/>
      <c r="G543" s="199">
        <f>B543</f>
        <v>1</v>
      </c>
      <c r="H543" s="330" t="s">
        <v>10</v>
      </c>
      <c r="I543" s="330"/>
      <c r="J543" s="330"/>
      <c r="K543" s="200"/>
      <c r="L543" s="200"/>
      <c r="M543" s="200"/>
      <c r="N543" s="57">
        <f>G543</f>
        <v>1</v>
      </c>
      <c r="O543" s="56">
        <f>N543</f>
        <v>1</v>
      </c>
      <c r="P543" s="330" t="s">
        <v>10</v>
      </c>
      <c r="Q543" s="210"/>
      <c r="R543" s="210"/>
      <c r="S543" s="210"/>
    </row>
    <row r="544" spans="1:19" x14ac:dyDescent="0.3">
      <c r="A544" s="94"/>
      <c r="B544" s="14"/>
      <c r="C544" s="199"/>
      <c r="D544" s="330"/>
      <c r="E544" s="200"/>
      <c r="F544" s="57"/>
      <c r="G544" s="57"/>
      <c r="H544" s="330"/>
      <c r="I544" s="210"/>
      <c r="J544" s="210"/>
      <c r="K544" s="210"/>
      <c r="L544" s="210"/>
      <c r="M544" s="210"/>
      <c r="N544" s="210"/>
      <c r="O544" s="210"/>
      <c r="P544" s="210"/>
      <c r="Q544" s="210"/>
      <c r="R544" s="210"/>
      <c r="S544" s="210"/>
    </row>
    <row r="545" spans="1:19" ht="15" customHeight="1" x14ac:dyDescent="0.3">
      <c r="A545" s="94"/>
      <c r="B545" s="14"/>
      <c r="C545" s="199"/>
      <c r="D545" s="330"/>
      <c r="E545" s="200"/>
      <c r="F545" s="57"/>
      <c r="G545" s="57"/>
      <c r="H545" s="330"/>
      <c r="I545" s="210"/>
      <c r="J545" s="210"/>
      <c r="K545" s="210"/>
      <c r="L545" s="210"/>
      <c r="M545" s="210"/>
      <c r="N545" s="210"/>
      <c r="O545" s="210"/>
      <c r="P545" s="210"/>
      <c r="Q545" s="210"/>
      <c r="R545" s="210"/>
      <c r="S545" s="210"/>
    </row>
    <row r="546" spans="1:19" ht="15" customHeight="1" x14ac:dyDescent="0.3">
      <c r="A546" s="94" t="s">
        <v>6</v>
      </c>
      <c r="B546" s="352" t="s">
        <v>246</v>
      </c>
      <c r="C546" s="352"/>
      <c r="D546" s="352"/>
      <c r="E546" s="352"/>
      <c r="F546" s="57"/>
      <c r="G546" s="57"/>
      <c r="H546" s="330"/>
      <c r="I546" s="210"/>
      <c r="J546" s="210"/>
      <c r="K546" s="210"/>
      <c r="L546" s="210"/>
      <c r="M546" s="210"/>
      <c r="N546" s="210"/>
      <c r="O546" s="210"/>
      <c r="P546" s="210"/>
      <c r="Q546" s="210"/>
      <c r="R546" s="210"/>
      <c r="S546" s="210"/>
    </row>
    <row r="547" spans="1:19" ht="15" customHeight="1" x14ac:dyDescent="0.3">
      <c r="A547" s="94"/>
      <c r="B547" s="14">
        <v>1</v>
      </c>
      <c r="C547" s="14"/>
      <c r="D547" s="14"/>
      <c r="E547" s="14"/>
      <c r="F547" s="14"/>
      <c r="G547" s="199">
        <f>B547</f>
        <v>1</v>
      </c>
      <c r="H547" s="330" t="s">
        <v>10</v>
      </c>
      <c r="I547" s="330"/>
      <c r="J547" s="330"/>
      <c r="K547" s="200"/>
      <c r="L547" s="200"/>
      <c r="M547" s="200"/>
      <c r="N547" s="57">
        <f>G547</f>
        <v>1</v>
      </c>
      <c r="O547" s="56">
        <f>N547</f>
        <v>1</v>
      </c>
      <c r="P547" s="330" t="s">
        <v>10</v>
      </c>
      <c r="Q547" s="210"/>
      <c r="R547" s="210"/>
      <c r="S547" s="210"/>
    </row>
    <row r="548" spans="1:19" x14ac:dyDescent="0.3">
      <c r="A548" s="94"/>
      <c r="B548" s="199"/>
      <c r="C548" s="199"/>
      <c r="D548" s="330"/>
      <c r="E548" s="200"/>
      <c r="F548" s="57"/>
      <c r="G548" s="57"/>
      <c r="H548" s="330"/>
      <c r="I548" s="210"/>
      <c r="J548" s="210"/>
      <c r="K548" s="210"/>
      <c r="L548" s="210"/>
      <c r="M548" s="210"/>
      <c r="N548" s="210"/>
      <c r="O548" s="210"/>
      <c r="P548" s="210"/>
      <c r="Q548" s="210"/>
      <c r="R548" s="210"/>
      <c r="S548" s="210"/>
    </row>
    <row r="549" spans="1:19" ht="15" customHeight="1" x14ac:dyDescent="0.3">
      <c r="A549" s="94"/>
      <c r="B549" s="14"/>
      <c r="C549" s="199"/>
      <c r="D549" s="330"/>
      <c r="E549" s="200"/>
      <c r="F549" s="57"/>
      <c r="G549" s="57"/>
      <c r="H549" s="330"/>
      <c r="I549" s="210"/>
      <c r="J549" s="210"/>
      <c r="K549" s="210"/>
      <c r="L549" s="210"/>
      <c r="M549" s="210"/>
      <c r="N549" s="210"/>
      <c r="O549" s="210"/>
      <c r="P549" s="210"/>
      <c r="Q549" s="210"/>
      <c r="R549" s="210"/>
      <c r="S549" s="210"/>
    </row>
    <row r="550" spans="1:19" ht="15" customHeight="1" x14ac:dyDescent="0.3">
      <c r="A550" s="94" t="s">
        <v>7</v>
      </c>
      <c r="B550" s="352" t="s">
        <v>247</v>
      </c>
      <c r="C550" s="352"/>
      <c r="D550" s="352"/>
      <c r="E550" s="352"/>
      <c r="F550" s="57"/>
      <c r="G550" s="57"/>
      <c r="H550" s="330"/>
      <c r="I550" s="210"/>
      <c r="J550" s="210"/>
      <c r="K550" s="210"/>
      <c r="L550" s="210"/>
      <c r="M550" s="210"/>
      <c r="N550" s="210"/>
      <c r="O550" s="210"/>
      <c r="P550" s="210"/>
      <c r="Q550" s="210"/>
      <c r="R550" s="210"/>
      <c r="S550" s="210"/>
    </row>
    <row r="551" spans="1:19" ht="15" customHeight="1" x14ac:dyDescent="0.3">
      <c r="A551" s="94"/>
      <c r="B551" s="14">
        <v>7</v>
      </c>
      <c r="C551" s="14"/>
      <c r="D551" s="14"/>
      <c r="E551" s="14"/>
      <c r="F551" s="14"/>
      <c r="G551" s="199">
        <f>B551</f>
        <v>7</v>
      </c>
      <c r="H551" s="330" t="s">
        <v>10</v>
      </c>
      <c r="I551" s="330"/>
      <c r="J551" s="330"/>
      <c r="K551" s="200"/>
      <c r="L551" s="200"/>
      <c r="M551" s="200"/>
      <c r="N551" s="57">
        <f>G551</f>
        <v>7</v>
      </c>
      <c r="O551" s="56">
        <f>N551</f>
        <v>7</v>
      </c>
      <c r="P551" s="330" t="s">
        <v>10</v>
      </c>
      <c r="Q551" s="210"/>
      <c r="R551" s="210"/>
      <c r="S551" s="210"/>
    </row>
    <row r="552" spans="1:19" x14ac:dyDescent="0.3">
      <c r="A552" s="94"/>
      <c r="B552" s="14"/>
      <c r="C552" s="199"/>
      <c r="D552" s="330"/>
      <c r="E552" s="200"/>
      <c r="F552" s="57"/>
      <c r="G552" s="57"/>
      <c r="H552" s="330"/>
      <c r="I552" s="210"/>
      <c r="J552" s="210"/>
      <c r="K552" s="210"/>
      <c r="L552" s="210"/>
      <c r="M552" s="210"/>
      <c r="N552" s="210"/>
      <c r="O552" s="210"/>
      <c r="P552" s="210"/>
      <c r="Q552" s="210"/>
      <c r="R552" s="210"/>
      <c r="S552" s="210"/>
    </row>
    <row r="553" spans="1:19" ht="15" customHeight="1" x14ac:dyDescent="0.3">
      <c r="A553" s="94"/>
      <c r="B553" s="14"/>
      <c r="C553" s="199"/>
      <c r="D553" s="330"/>
      <c r="E553" s="200"/>
      <c r="F553" s="57"/>
      <c r="G553" s="57"/>
      <c r="H553" s="330"/>
      <c r="I553" s="210"/>
      <c r="J553" s="210"/>
      <c r="K553" s="210"/>
      <c r="L553" s="210"/>
      <c r="M553" s="210"/>
      <c r="N553" s="210"/>
      <c r="O553" s="210"/>
      <c r="P553" s="210"/>
      <c r="Q553" s="210"/>
      <c r="R553" s="210"/>
      <c r="S553" s="210"/>
    </row>
    <row r="554" spans="1:19" ht="15" customHeight="1" x14ac:dyDescent="0.3">
      <c r="A554" s="94" t="s">
        <v>8</v>
      </c>
      <c r="B554" s="352" t="s">
        <v>248</v>
      </c>
      <c r="C554" s="352"/>
      <c r="D554" s="352"/>
      <c r="E554" s="352"/>
      <c r="F554" s="57"/>
      <c r="G554" s="57"/>
      <c r="H554" s="330"/>
      <c r="I554" s="210"/>
      <c r="J554" s="210"/>
      <c r="K554" s="210"/>
      <c r="L554" s="210"/>
      <c r="M554" s="210"/>
      <c r="N554" s="210"/>
      <c r="O554" s="210"/>
      <c r="P554" s="210"/>
      <c r="Q554" s="210"/>
      <c r="R554" s="210"/>
      <c r="S554" s="210"/>
    </row>
    <row r="555" spans="1:19" x14ac:dyDescent="0.3">
      <c r="A555" s="94"/>
      <c r="B555" s="14">
        <v>4</v>
      </c>
      <c r="C555" s="14"/>
      <c r="D555" s="14"/>
      <c r="E555" s="14"/>
      <c r="F555" s="14"/>
      <c r="G555" s="199">
        <f>B555</f>
        <v>4</v>
      </c>
      <c r="H555" s="330" t="s">
        <v>10</v>
      </c>
      <c r="I555" s="330"/>
      <c r="J555" s="330"/>
      <c r="K555" s="200"/>
      <c r="L555" s="200"/>
      <c r="M555" s="200"/>
      <c r="N555" s="57">
        <f>G555</f>
        <v>4</v>
      </c>
      <c r="O555" s="56">
        <f>N555</f>
        <v>4</v>
      </c>
      <c r="P555" s="330" t="s">
        <v>10</v>
      </c>
      <c r="Q555" s="210"/>
      <c r="R555" s="210"/>
      <c r="S555" s="210"/>
    </row>
    <row r="556" spans="1:19" x14ac:dyDescent="0.3">
      <c r="A556" s="94"/>
      <c r="B556" s="14"/>
      <c r="C556" s="199"/>
      <c r="D556" s="330"/>
      <c r="E556" s="200"/>
      <c r="F556" s="57"/>
      <c r="G556" s="57"/>
      <c r="H556" s="330"/>
      <c r="I556" s="210"/>
      <c r="J556" s="210"/>
      <c r="K556" s="210"/>
      <c r="L556" s="210"/>
      <c r="M556" s="210"/>
      <c r="N556" s="210"/>
      <c r="O556" s="210"/>
      <c r="P556" s="210"/>
      <c r="Q556" s="210"/>
      <c r="R556" s="210"/>
      <c r="S556" s="210"/>
    </row>
    <row r="557" spans="1:19" ht="15" customHeight="1" x14ac:dyDescent="0.3">
      <c r="A557" s="94"/>
      <c r="B557" s="14"/>
      <c r="C557" s="199"/>
      <c r="D557" s="330"/>
      <c r="E557" s="200"/>
      <c r="F557" s="57"/>
      <c r="G557" s="57"/>
      <c r="H557" s="330"/>
      <c r="I557" s="210"/>
      <c r="J557" s="210"/>
      <c r="K557" s="210"/>
      <c r="L557" s="210"/>
      <c r="M557" s="210"/>
      <c r="N557" s="210"/>
      <c r="O557" s="210"/>
      <c r="P557" s="210"/>
      <c r="Q557" s="210"/>
      <c r="R557" s="210"/>
      <c r="S557" s="210"/>
    </row>
    <row r="558" spans="1:19" ht="15" customHeight="1" x14ac:dyDescent="0.3">
      <c r="A558" s="94" t="s">
        <v>17</v>
      </c>
      <c r="B558" s="351" t="s">
        <v>249</v>
      </c>
      <c r="C558" s="351"/>
      <c r="D558" s="351"/>
      <c r="E558" s="351"/>
      <c r="F558" s="351"/>
      <c r="G558" s="351"/>
      <c r="H558" s="351"/>
      <c r="I558" s="351"/>
      <c r="J558" s="351"/>
      <c r="K558" s="351"/>
      <c r="L558" s="330"/>
      <c r="M558" s="330"/>
      <c r="N558" s="57"/>
      <c r="O558" s="57"/>
      <c r="P558" s="330"/>
      <c r="Q558" s="210"/>
      <c r="R558" s="210"/>
      <c r="S558" s="210"/>
    </row>
    <row r="559" spans="1:19" x14ac:dyDescent="0.3">
      <c r="A559" s="94"/>
      <c r="B559" s="334">
        <v>0.6</v>
      </c>
      <c r="C559" s="334" t="s">
        <v>68</v>
      </c>
      <c r="D559" s="334">
        <v>1</v>
      </c>
      <c r="E559" s="334"/>
      <c r="F559" s="334"/>
      <c r="G559" s="199">
        <f>B559*D559</f>
        <v>0.6</v>
      </c>
      <c r="H559" s="330" t="s">
        <v>29</v>
      </c>
      <c r="I559" s="330"/>
      <c r="J559" s="330"/>
      <c r="K559" s="200"/>
      <c r="L559" s="200"/>
      <c r="M559" s="200"/>
      <c r="N559" s="57">
        <f>G559</f>
        <v>0.6</v>
      </c>
      <c r="O559" s="210"/>
      <c r="P559" s="210"/>
      <c r="Q559" s="210"/>
      <c r="R559" s="210"/>
      <c r="S559" s="210"/>
    </row>
    <row r="560" spans="1:19" x14ac:dyDescent="0.3">
      <c r="A560" s="94"/>
      <c r="B560" s="334">
        <v>0.9</v>
      </c>
      <c r="C560" s="334" t="s">
        <v>68</v>
      </c>
      <c r="D560" s="334">
        <v>4</v>
      </c>
      <c r="E560" s="334"/>
      <c r="F560" s="334"/>
      <c r="G560" s="199">
        <f>B560*D560</f>
        <v>3.6</v>
      </c>
      <c r="H560" s="330" t="s">
        <v>29</v>
      </c>
      <c r="I560" s="330"/>
      <c r="J560" s="330"/>
      <c r="K560" s="200"/>
      <c r="L560" s="200"/>
      <c r="M560" s="200"/>
      <c r="N560" s="57">
        <f>G560</f>
        <v>3.6</v>
      </c>
      <c r="O560" s="210"/>
      <c r="P560" s="210"/>
      <c r="Q560" s="210"/>
      <c r="R560" s="210"/>
      <c r="S560" s="210"/>
    </row>
    <row r="561" spans="1:19" x14ac:dyDescent="0.3">
      <c r="A561" s="94"/>
      <c r="B561" s="334">
        <v>0</v>
      </c>
      <c r="C561" s="334" t="s">
        <v>68</v>
      </c>
      <c r="D561" s="334">
        <v>0</v>
      </c>
      <c r="E561" s="334"/>
      <c r="F561" s="334"/>
      <c r="G561" s="199">
        <f>B561*D561</f>
        <v>0</v>
      </c>
      <c r="H561" s="330" t="s">
        <v>29</v>
      </c>
      <c r="I561" s="330"/>
      <c r="J561" s="330"/>
      <c r="K561" s="200"/>
      <c r="L561" s="200"/>
      <c r="M561" s="200"/>
      <c r="N561" s="57">
        <f>G561</f>
        <v>0</v>
      </c>
      <c r="O561" s="56">
        <f>SUM(N559:N561)</f>
        <v>4.2</v>
      </c>
      <c r="P561" s="127" t="s">
        <v>29</v>
      </c>
      <c r="Q561" s="210"/>
      <c r="R561" s="210"/>
      <c r="S561" s="210"/>
    </row>
    <row r="562" spans="1:19" ht="15" customHeight="1" x14ac:dyDescent="0.3">
      <c r="A562" s="94"/>
      <c r="B562" s="14"/>
      <c r="C562" s="199"/>
      <c r="D562" s="330"/>
      <c r="E562" s="200"/>
      <c r="F562" s="57"/>
      <c r="G562" s="57"/>
      <c r="H562" s="330"/>
      <c r="I562" s="210"/>
      <c r="J562" s="210"/>
      <c r="K562" s="210"/>
      <c r="L562" s="210"/>
      <c r="M562" s="210"/>
      <c r="N562" s="210"/>
      <c r="O562" s="210"/>
      <c r="P562" s="210"/>
      <c r="Q562" s="210"/>
      <c r="R562" s="210"/>
      <c r="S562" s="210"/>
    </row>
    <row r="563" spans="1:19" ht="15" customHeight="1" x14ac:dyDescent="0.3">
      <c r="A563" s="94" t="s">
        <v>18</v>
      </c>
      <c r="B563" s="314" t="s">
        <v>250</v>
      </c>
      <c r="C563" s="314"/>
      <c r="D563" s="314"/>
      <c r="E563" s="314"/>
      <c r="F563" s="57"/>
      <c r="G563" s="57"/>
      <c r="H563" s="330"/>
      <c r="I563" s="210"/>
      <c r="J563" s="210"/>
      <c r="K563" s="210"/>
      <c r="L563" s="210"/>
      <c r="M563" s="210"/>
      <c r="N563" s="210"/>
      <c r="O563" s="210"/>
      <c r="P563" s="210"/>
      <c r="Q563" s="210"/>
      <c r="R563" s="210"/>
      <c r="S563" s="210"/>
    </row>
    <row r="564" spans="1:19" x14ac:dyDescent="0.3">
      <c r="A564" s="94"/>
      <c r="B564" s="14">
        <v>9</v>
      </c>
      <c r="C564" s="14"/>
      <c r="D564" s="14"/>
      <c r="E564" s="14"/>
      <c r="F564" s="14"/>
      <c r="G564" s="199">
        <f>B564</f>
        <v>9</v>
      </c>
      <c r="H564" s="330" t="s">
        <v>10</v>
      </c>
      <c r="I564" s="330"/>
      <c r="J564" s="330"/>
      <c r="K564" s="200"/>
      <c r="L564" s="200"/>
      <c r="M564" s="200"/>
      <c r="N564" s="57">
        <f>G564</f>
        <v>9</v>
      </c>
      <c r="O564" s="56">
        <f>N564</f>
        <v>9</v>
      </c>
      <c r="P564" s="330" t="s">
        <v>10</v>
      </c>
      <c r="Q564" s="210"/>
      <c r="R564" s="210"/>
      <c r="S564" s="210"/>
    </row>
    <row r="565" spans="1:19" x14ac:dyDescent="0.3">
      <c r="A565" s="94"/>
      <c r="B565" s="14"/>
      <c r="C565" s="199"/>
      <c r="D565" s="330"/>
      <c r="E565" s="200"/>
      <c r="F565" s="57"/>
      <c r="G565" s="57"/>
      <c r="H565" s="330"/>
      <c r="I565" s="210"/>
      <c r="J565" s="210"/>
      <c r="K565" s="210"/>
      <c r="L565" s="210"/>
      <c r="M565" s="210"/>
      <c r="N565" s="210"/>
      <c r="O565" s="210"/>
      <c r="P565" s="210"/>
      <c r="Q565" s="210"/>
      <c r="R565" s="210"/>
      <c r="S565" s="210"/>
    </row>
    <row r="566" spans="1:19" ht="15" customHeight="1" x14ac:dyDescent="0.3">
      <c r="A566" s="94"/>
      <c r="B566" s="14"/>
      <c r="C566" s="199"/>
      <c r="D566" s="330"/>
      <c r="E566" s="200"/>
      <c r="F566" s="57"/>
      <c r="G566" s="57"/>
      <c r="H566" s="330"/>
      <c r="I566" s="210"/>
      <c r="J566" s="210"/>
      <c r="K566" s="210"/>
      <c r="L566" s="210"/>
      <c r="M566" s="210"/>
      <c r="N566" s="210"/>
      <c r="O566" s="210"/>
      <c r="P566" s="210"/>
      <c r="Q566" s="210"/>
      <c r="R566" s="210"/>
      <c r="S566" s="210"/>
    </row>
    <row r="567" spans="1:19" x14ac:dyDescent="0.3">
      <c r="A567" s="94" t="s">
        <v>252</v>
      </c>
      <c r="B567" s="314" t="s">
        <v>251</v>
      </c>
      <c r="C567" s="314"/>
      <c r="D567" s="314"/>
      <c r="E567" s="314"/>
      <c r="F567" s="57"/>
      <c r="G567" s="57"/>
      <c r="H567" s="330"/>
      <c r="I567" s="210"/>
      <c r="J567" s="210"/>
      <c r="K567" s="210"/>
      <c r="L567" s="210"/>
      <c r="M567" s="210"/>
      <c r="N567" s="210"/>
      <c r="O567" s="210"/>
      <c r="P567" s="210"/>
      <c r="Q567" s="210"/>
      <c r="R567" s="210"/>
      <c r="S567" s="210"/>
    </row>
    <row r="568" spans="1:19" x14ac:dyDescent="0.3">
      <c r="A568" s="94"/>
      <c r="B568" s="14">
        <v>5</v>
      </c>
      <c r="C568" s="14"/>
      <c r="D568" s="14"/>
      <c r="E568" s="14"/>
      <c r="F568" s="14"/>
      <c r="G568" s="199">
        <f>B568</f>
        <v>5</v>
      </c>
      <c r="H568" s="330" t="s">
        <v>10</v>
      </c>
      <c r="I568" s="330"/>
      <c r="J568" s="330"/>
      <c r="K568" s="200"/>
      <c r="L568" s="200"/>
      <c r="M568" s="200"/>
      <c r="N568" s="57">
        <f>G568</f>
        <v>5</v>
      </c>
      <c r="O568" s="56">
        <f>N568</f>
        <v>5</v>
      </c>
      <c r="P568" s="330" t="s">
        <v>10</v>
      </c>
      <c r="Q568" s="210"/>
      <c r="R568" s="210"/>
      <c r="S568" s="210"/>
    </row>
    <row r="569" spans="1:19" x14ac:dyDescent="0.3">
      <c r="A569" s="94"/>
      <c r="B569" s="14"/>
      <c r="C569" s="199"/>
      <c r="D569" s="330"/>
      <c r="E569" s="200"/>
      <c r="F569" s="57"/>
      <c r="G569" s="57"/>
      <c r="H569" s="330"/>
      <c r="I569" s="210"/>
      <c r="J569" s="210"/>
      <c r="K569" s="210"/>
      <c r="L569" s="210"/>
      <c r="M569" s="210"/>
      <c r="N569" s="210"/>
      <c r="O569" s="210"/>
      <c r="P569" s="210"/>
      <c r="Q569" s="210"/>
      <c r="R569" s="210"/>
      <c r="S569" s="210"/>
    </row>
    <row r="570" spans="1:19" ht="15" customHeight="1" x14ac:dyDescent="0.3">
      <c r="A570" s="94"/>
      <c r="B570" s="14"/>
      <c r="C570" s="199"/>
      <c r="D570" s="330"/>
      <c r="E570" s="200"/>
      <c r="F570" s="57"/>
      <c r="G570" s="57"/>
      <c r="H570" s="330"/>
      <c r="I570" s="210"/>
      <c r="J570" s="210"/>
      <c r="K570" s="210"/>
      <c r="L570" s="210"/>
      <c r="M570" s="210"/>
      <c r="N570" s="210"/>
      <c r="O570" s="210"/>
      <c r="P570" s="210"/>
      <c r="Q570" s="210"/>
      <c r="R570" s="210"/>
      <c r="S570" s="210"/>
    </row>
    <row r="571" spans="1:19" ht="15" customHeight="1" x14ac:dyDescent="0.3">
      <c r="A571" s="330" t="s">
        <v>20</v>
      </c>
      <c r="B571" s="352" t="s">
        <v>174</v>
      </c>
      <c r="C571" s="352"/>
      <c r="D571" s="352"/>
      <c r="E571" s="352"/>
      <c r="F571" s="57"/>
      <c r="G571" s="57"/>
      <c r="H571" s="330"/>
      <c r="I571" s="210"/>
      <c r="J571" s="210"/>
      <c r="K571" s="210"/>
      <c r="L571" s="210"/>
      <c r="M571" s="210"/>
      <c r="N571" s="210"/>
      <c r="O571" s="210"/>
      <c r="P571" s="210"/>
      <c r="Q571" s="210"/>
      <c r="R571" s="210"/>
      <c r="S571" s="210"/>
    </row>
    <row r="572" spans="1:19" ht="15" customHeight="1" x14ac:dyDescent="0.3">
      <c r="A572" s="210"/>
      <c r="B572" s="14">
        <v>1</v>
      </c>
      <c r="C572" s="14"/>
      <c r="D572" s="14"/>
      <c r="E572" s="14"/>
      <c r="F572" s="14"/>
      <c r="G572" s="199">
        <f>B572</f>
        <v>1</v>
      </c>
      <c r="H572" s="330" t="s">
        <v>10</v>
      </c>
      <c r="I572" s="330"/>
      <c r="J572" s="330"/>
      <c r="K572" s="200"/>
      <c r="L572" s="200"/>
      <c r="M572" s="200"/>
      <c r="N572" s="57">
        <f>G572</f>
        <v>1</v>
      </c>
      <c r="O572" s="56">
        <f>N572</f>
        <v>1</v>
      </c>
      <c r="P572" s="330" t="s">
        <v>10</v>
      </c>
      <c r="Q572" s="210"/>
      <c r="R572" s="210"/>
      <c r="S572" s="210"/>
    </row>
    <row r="573" spans="1:19" x14ac:dyDescent="0.3">
      <c r="A573" s="94"/>
      <c r="B573" s="14"/>
      <c r="C573" s="199"/>
      <c r="D573" s="330"/>
      <c r="E573" s="200"/>
      <c r="F573" s="57"/>
      <c r="G573" s="57"/>
      <c r="H573" s="330"/>
      <c r="I573" s="210"/>
      <c r="J573" s="210"/>
      <c r="K573" s="210"/>
      <c r="L573" s="210"/>
      <c r="M573" s="210"/>
      <c r="N573" s="210"/>
      <c r="O573" s="210"/>
      <c r="P573" s="210"/>
      <c r="Q573" s="210"/>
      <c r="R573" s="210"/>
      <c r="S573" s="210"/>
    </row>
    <row r="574" spans="1:19" ht="15" customHeight="1" x14ac:dyDescent="0.3">
      <c r="A574" s="94"/>
      <c r="B574" s="14"/>
      <c r="C574" s="199"/>
      <c r="D574" s="330"/>
      <c r="E574" s="200"/>
      <c r="F574" s="57"/>
      <c r="G574" s="57"/>
      <c r="H574" s="330"/>
      <c r="I574" s="210"/>
      <c r="J574" s="210"/>
      <c r="K574" s="210"/>
      <c r="L574" s="210"/>
      <c r="M574" s="210"/>
      <c r="N574" s="210"/>
      <c r="O574" s="210"/>
      <c r="P574" s="210"/>
      <c r="Q574" s="210"/>
      <c r="R574" s="210"/>
      <c r="S574" s="210"/>
    </row>
    <row r="575" spans="1:19" ht="15.6" x14ac:dyDescent="0.3">
      <c r="A575" s="100"/>
      <c r="B575" s="14"/>
      <c r="C575" s="14"/>
      <c r="D575" s="14"/>
      <c r="E575" s="14"/>
      <c r="F575" s="14"/>
      <c r="G575" s="199"/>
      <c r="H575" s="330"/>
      <c r="I575" s="330"/>
      <c r="J575" s="330"/>
      <c r="K575" s="200"/>
      <c r="L575" s="200"/>
      <c r="M575" s="200"/>
      <c r="N575" s="57"/>
      <c r="O575" s="57"/>
      <c r="P575" s="330"/>
      <c r="Q575" s="210"/>
      <c r="R575" s="211"/>
      <c r="S575" s="211"/>
    </row>
    <row r="576" spans="1:19" ht="15.6" x14ac:dyDescent="0.3">
      <c r="A576" s="100"/>
      <c r="B576" s="14"/>
      <c r="C576" s="14"/>
      <c r="D576" s="14"/>
      <c r="E576" s="14"/>
      <c r="F576" s="14"/>
      <c r="G576" s="199"/>
      <c r="H576" s="330"/>
      <c r="I576" s="330"/>
      <c r="J576" s="330"/>
      <c r="K576" s="200"/>
      <c r="L576" s="200"/>
      <c r="M576" s="200"/>
      <c r="N576" s="57"/>
      <c r="O576" s="57"/>
      <c r="P576" s="330"/>
      <c r="Q576" s="210"/>
      <c r="R576" s="211"/>
      <c r="S576" s="211"/>
    </row>
    <row r="577" spans="1:19" ht="15" customHeight="1" x14ac:dyDescent="0.3">
      <c r="A577" s="100"/>
      <c r="B577" s="14"/>
      <c r="C577" s="14"/>
      <c r="D577" s="14"/>
      <c r="E577" s="14"/>
      <c r="F577" s="14"/>
      <c r="G577" s="199"/>
      <c r="H577" s="330"/>
      <c r="I577" s="330"/>
      <c r="J577" s="330"/>
      <c r="K577" s="200"/>
      <c r="L577" s="200"/>
      <c r="M577" s="200"/>
      <c r="N577" s="57"/>
      <c r="O577" s="57"/>
      <c r="P577" s="330"/>
      <c r="Q577" s="210"/>
      <c r="R577" s="211"/>
      <c r="S577" s="211"/>
    </row>
    <row r="578" spans="1:19" ht="15" customHeight="1" x14ac:dyDescent="0.3">
      <c r="A578" s="100"/>
      <c r="B578" s="20" t="s">
        <v>138</v>
      </c>
      <c r="C578" s="4"/>
      <c r="D578" s="4"/>
      <c r="E578" s="4"/>
      <c r="F578" s="4"/>
      <c r="G578" s="48"/>
      <c r="N578" s="17"/>
      <c r="O578" s="17"/>
      <c r="Q578" s="331"/>
      <c r="R578" s="331"/>
      <c r="S578" s="331"/>
    </row>
    <row r="579" spans="1:19" ht="15" customHeight="1" x14ac:dyDescent="0.3">
      <c r="A579" s="99" t="s">
        <v>0</v>
      </c>
      <c r="B579" s="217" t="s">
        <v>140</v>
      </c>
      <c r="C579" s="217"/>
      <c r="D579" s="217"/>
      <c r="E579" s="217"/>
      <c r="F579" s="4"/>
      <c r="G579" s="48"/>
      <c r="N579" s="17"/>
      <c r="O579" s="17"/>
      <c r="Q579" s="331"/>
      <c r="R579" s="191"/>
      <c r="S579" s="191"/>
    </row>
    <row r="580" spans="1:19" ht="15" customHeight="1" x14ac:dyDescent="0.3">
      <c r="A580" s="100"/>
      <c r="B580" s="350" t="s">
        <v>192</v>
      </c>
      <c r="C580" s="350"/>
      <c r="D580" s="350"/>
      <c r="E580" s="350"/>
      <c r="F580" s="4"/>
      <c r="G580" s="48"/>
      <c r="N580" s="17"/>
      <c r="O580" s="17"/>
      <c r="Q580" s="331"/>
      <c r="R580" s="191"/>
      <c r="S580" s="191"/>
    </row>
    <row r="581" spans="1:19" ht="15.6" x14ac:dyDescent="0.3">
      <c r="A581" s="100"/>
      <c r="B581" s="362" t="s">
        <v>209</v>
      </c>
      <c r="C581" s="362"/>
      <c r="D581" s="362"/>
      <c r="E581" s="362"/>
      <c r="F581" s="362"/>
      <c r="G581" s="17">
        <f>7.56+9.45+2.2+9.45+2.2+7.56+3.1+4.2+4.2</f>
        <v>49.92</v>
      </c>
      <c r="H581" s="7" t="s">
        <v>3</v>
      </c>
      <c r="I581" s="7"/>
      <c r="J581" s="7"/>
      <c r="K581" s="341"/>
      <c r="L581" s="341"/>
      <c r="M581" s="341"/>
      <c r="N581" s="17">
        <f>G581</f>
        <v>49.92</v>
      </c>
      <c r="O581" s="56">
        <f>SUM(N581:N582)</f>
        <v>124.22000000000001</v>
      </c>
      <c r="P581" s="331" t="s">
        <v>3</v>
      </c>
      <c r="Q581" s="331"/>
      <c r="R581" s="191"/>
      <c r="S581" s="191"/>
    </row>
    <row r="582" spans="1:19" ht="15" customHeight="1" x14ac:dyDescent="0.3">
      <c r="A582" s="100"/>
      <c r="B582" s="367" t="s">
        <v>210</v>
      </c>
      <c r="C582" s="367"/>
      <c r="D582" s="367"/>
      <c r="E582" s="367"/>
      <c r="F582" s="367"/>
      <c r="G582" s="17">
        <f>2.25+2.34+9.2+11.07+6+2.46+2.46+29.27+1.7+1.7+1.45+2.95+1.45</f>
        <v>74.300000000000011</v>
      </c>
      <c r="H582" s="7" t="s">
        <v>3</v>
      </c>
      <c r="I582" s="7"/>
      <c r="J582" s="7"/>
      <c r="K582" s="341"/>
      <c r="L582" s="341"/>
      <c r="M582" s="341"/>
      <c r="N582" s="17">
        <f>G582</f>
        <v>74.300000000000011</v>
      </c>
      <c r="O582" s="191"/>
      <c r="P582" s="191"/>
      <c r="Q582" s="331"/>
      <c r="R582" s="191"/>
      <c r="S582" s="191"/>
    </row>
    <row r="583" spans="1:19" ht="15.6" x14ac:dyDescent="0.3">
      <c r="A583" s="100"/>
      <c r="B583" s="333"/>
      <c r="C583" s="333"/>
      <c r="D583" s="333"/>
      <c r="E583" s="333"/>
      <c r="F583" s="333"/>
      <c r="G583" s="17"/>
      <c r="H583" s="7"/>
      <c r="I583" s="29"/>
      <c r="J583" s="29"/>
      <c r="K583" s="29"/>
      <c r="L583" s="29"/>
      <c r="M583" s="29"/>
      <c r="N583" s="17"/>
      <c r="O583" s="17"/>
      <c r="Q583" s="331"/>
      <c r="R583" s="191"/>
      <c r="S583" s="191"/>
    </row>
    <row r="584" spans="1:19" ht="15.6" x14ac:dyDescent="0.3">
      <c r="A584" s="101" t="s">
        <v>12</v>
      </c>
      <c r="B584" s="350" t="s">
        <v>139</v>
      </c>
      <c r="C584" s="350"/>
      <c r="D584" s="350"/>
      <c r="E584" s="350"/>
      <c r="F584" s="350"/>
      <c r="G584" s="350"/>
      <c r="H584" s="350"/>
      <c r="I584" s="350"/>
      <c r="J584" s="350"/>
      <c r="K584" s="350"/>
      <c r="L584" s="9"/>
      <c r="M584" s="9"/>
      <c r="N584" s="53"/>
      <c r="O584" s="53"/>
      <c r="P584" s="19"/>
      <c r="Q584" s="331"/>
      <c r="R584" s="191"/>
      <c r="S584" s="191"/>
    </row>
    <row r="585" spans="1:19" ht="15.6" x14ac:dyDescent="0.3">
      <c r="A585" s="101"/>
      <c r="B585" s="367">
        <v>7.56</v>
      </c>
      <c r="C585" s="367"/>
      <c r="D585" s="367"/>
      <c r="E585" s="367"/>
      <c r="F585" s="367"/>
      <c r="G585" s="17">
        <v>7.56</v>
      </c>
      <c r="H585" s="7" t="s">
        <v>3</v>
      </c>
      <c r="I585" s="7"/>
      <c r="J585" s="7"/>
      <c r="K585" s="341"/>
      <c r="L585" s="341"/>
      <c r="M585" s="341"/>
      <c r="N585" s="17">
        <f>G585</f>
        <v>7.56</v>
      </c>
      <c r="O585" s="56">
        <f>SUM(N585:N586)</f>
        <v>18.63</v>
      </c>
      <c r="P585" s="331" t="s">
        <v>3</v>
      </c>
      <c r="Q585" s="331"/>
      <c r="R585" s="191"/>
      <c r="S585" s="191"/>
    </row>
    <row r="586" spans="1:19" ht="15" customHeight="1" x14ac:dyDescent="0.3">
      <c r="A586" s="101"/>
      <c r="B586" s="367">
        <v>11.07</v>
      </c>
      <c r="C586" s="367"/>
      <c r="D586" s="367"/>
      <c r="E586" s="367"/>
      <c r="F586" s="367"/>
      <c r="G586" s="17">
        <v>11.07</v>
      </c>
      <c r="H586" s="7" t="s">
        <v>3</v>
      </c>
      <c r="I586" s="7"/>
      <c r="J586" s="7"/>
      <c r="K586" s="341"/>
      <c r="L586" s="341"/>
      <c r="M586" s="341"/>
      <c r="N586" s="17">
        <f>G586</f>
        <v>11.07</v>
      </c>
      <c r="O586" s="191"/>
      <c r="Q586" s="331"/>
      <c r="R586" s="191"/>
      <c r="S586" s="191"/>
    </row>
    <row r="587" spans="1:19" ht="15" customHeight="1" x14ac:dyDescent="0.3">
      <c r="A587" s="101"/>
      <c r="G587" s="17"/>
      <c r="H587" s="7"/>
      <c r="I587" s="339"/>
      <c r="J587" s="339"/>
      <c r="K587" s="339"/>
      <c r="L587" s="339"/>
      <c r="M587" s="339"/>
      <c r="N587" s="17"/>
      <c r="O587" s="17"/>
      <c r="Q587" s="331"/>
      <c r="R587" s="191"/>
      <c r="S587" s="191"/>
    </row>
    <row r="588" spans="1:19" ht="15" customHeight="1" x14ac:dyDescent="0.3">
      <c r="A588" s="100"/>
      <c r="B588" s="4"/>
      <c r="C588" s="4"/>
      <c r="D588" s="4"/>
      <c r="E588" s="4"/>
      <c r="F588" s="4"/>
      <c r="G588" s="48"/>
      <c r="N588" s="17"/>
      <c r="O588" s="17"/>
      <c r="Q588" s="331"/>
      <c r="R588" s="191"/>
      <c r="S588" s="191"/>
    </row>
    <row r="589" spans="1:19" ht="15.6" x14ac:dyDescent="0.3">
      <c r="A589" s="100"/>
      <c r="B589" s="54"/>
      <c r="C589" s="54"/>
      <c r="D589" s="54"/>
      <c r="E589" s="54"/>
      <c r="F589" s="54"/>
      <c r="G589" s="59"/>
      <c r="H589" s="11"/>
      <c r="I589" s="11"/>
      <c r="J589" s="11"/>
      <c r="K589" s="50"/>
      <c r="L589" s="50"/>
      <c r="M589" s="50"/>
      <c r="N589" s="53"/>
      <c r="O589" s="53"/>
      <c r="P589" s="19"/>
      <c r="Q589" s="23"/>
      <c r="R589" s="23"/>
      <c r="S589" s="23"/>
    </row>
    <row r="590" spans="1:19" ht="18" x14ac:dyDescent="0.35">
      <c r="A590" s="94"/>
      <c r="B590" s="82" t="s">
        <v>27</v>
      </c>
      <c r="C590" s="82"/>
      <c r="D590" s="82"/>
      <c r="E590" s="82"/>
      <c r="F590" s="82"/>
      <c r="G590" s="17"/>
      <c r="K590" s="341"/>
      <c r="L590" s="341"/>
      <c r="M590" s="341"/>
      <c r="N590" s="17"/>
      <c r="O590" s="17"/>
      <c r="Q590" s="24"/>
      <c r="R590" s="24"/>
      <c r="S590" s="24"/>
    </row>
    <row r="591" spans="1:19" x14ac:dyDescent="0.3">
      <c r="A591" s="94" t="s">
        <v>0</v>
      </c>
      <c r="B591" s="348" t="s">
        <v>60</v>
      </c>
      <c r="C591" s="348"/>
      <c r="D591" s="348"/>
      <c r="E591" s="348"/>
      <c r="F591" s="348"/>
      <c r="G591" s="348"/>
      <c r="H591" s="348"/>
      <c r="I591" s="3"/>
      <c r="J591" s="3"/>
      <c r="K591" s="341"/>
      <c r="L591" s="341"/>
      <c r="M591" s="341"/>
      <c r="N591" s="17"/>
      <c r="O591" s="17"/>
      <c r="Q591" s="29"/>
      <c r="R591" s="29"/>
      <c r="S591" s="29"/>
    </row>
    <row r="592" spans="1:19" ht="15" customHeight="1" x14ac:dyDescent="0.3">
      <c r="A592" s="94"/>
      <c r="B592" s="348" t="s">
        <v>61</v>
      </c>
      <c r="C592" s="348"/>
      <c r="D592" s="348"/>
      <c r="E592" s="348"/>
      <c r="F592" s="348"/>
      <c r="G592" s="348"/>
      <c r="H592" s="348"/>
      <c r="I592" s="3"/>
      <c r="J592" s="3"/>
      <c r="K592" s="341"/>
      <c r="L592" s="341"/>
      <c r="M592" s="341"/>
      <c r="N592" s="17"/>
      <c r="O592" s="17"/>
      <c r="Q592" s="29"/>
      <c r="R592" s="29"/>
      <c r="S592" s="29"/>
    </row>
    <row r="593" spans="1:19" x14ac:dyDescent="0.3">
      <c r="A593" s="94"/>
      <c r="B593" s="333">
        <v>17.2</v>
      </c>
      <c r="C593" s="333" t="s">
        <v>68</v>
      </c>
      <c r="D593" s="333">
        <v>10.7</v>
      </c>
      <c r="E593" s="333"/>
      <c r="F593" s="333"/>
      <c r="G593" s="17">
        <f>B593*D593</f>
        <v>184.04</v>
      </c>
      <c r="H593" s="7" t="s">
        <v>3</v>
      </c>
      <c r="I593" s="7"/>
      <c r="J593" s="7"/>
      <c r="K593" s="341"/>
      <c r="L593" s="341"/>
      <c r="M593" s="341"/>
      <c r="N593" s="17">
        <f>G593</f>
        <v>184.04</v>
      </c>
      <c r="O593" s="29"/>
      <c r="P593" s="29"/>
      <c r="Q593" s="29"/>
      <c r="R593" s="29"/>
      <c r="S593" s="29"/>
    </row>
    <row r="594" spans="1:19" x14ac:dyDescent="0.3">
      <c r="A594" s="94"/>
      <c r="B594" s="333">
        <v>11.4</v>
      </c>
      <c r="C594" s="333" t="s">
        <v>68</v>
      </c>
      <c r="D594" s="333">
        <v>-1.3</v>
      </c>
      <c r="E594" s="333"/>
      <c r="F594" s="333"/>
      <c r="G594" s="17">
        <f>B594*D594</f>
        <v>-14.82</v>
      </c>
      <c r="H594" s="7" t="s">
        <v>3</v>
      </c>
      <c r="I594" s="7"/>
      <c r="J594" s="7"/>
      <c r="K594" s="341"/>
      <c r="L594" s="341"/>
      <c r="M594" s="341"/>
      <c r="N594" s="17">
        <f>G594</f>
        <v>-14.82</v>
      </c>
      <c r="O594" s="17"/>
      <c r="Q594" s="29"/>
      <c r="R594" s="29"/>
      <c r="S594" s="29"/>
    </row>
    <row r="595" spans="1:19" x14ac:dyDescent="0.3">
      <c r="A595" s="94"/>
      <c r="B595" s="333">
        <v>8.1</v>
      </c>
      <c r="C595" s="333" t="s">
        <v>68</v>
      </c>
      <c r="D595" s="333">
        <v>-1.7</v>
      </c>
      <c r="E595" s="333"/>
      <c r="F595" s="333"/>
      <c r="G595" s="17">
        <f>B595*D595</f>
        <v>-13.77</v>
      </c>
      <c r="H595" s="7" t="s">
        <v>3</v>
      </c>
      <c r="I595" s="29"/>
      <c r="J595" s="29"/>
      <c r="K595" s="29"/>
      <c r="L595" s="29"/>
      <c r="M595" s="29"/>
      <c r="N595" s="17">
        <f>G595</f>
        <v>-13.77</v>
      </c>
      <c r="O595" s="56">
        <f>SUM(N593:N595)</f>
        <v>155.44999999999999</v>
      </c>
      <c r="P595" s="331" t="s">
        <v>3</v>
      </c>
      <c r="Q595" s="29"/>
      <c r="R595" s="29"/>
      <c r="S595" s="29"/>
    </row>
    <row r="596" spans="1:19" ht="15" customHeight="1" x14ac:dyDescent="0.3">
      <c r="A596" s="94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</row>
    <row r="597" spans="1:19" x14ac:dyDescent="0.3">
      <c r="A597" s="94" t="s">
        <v>12</v>
      </c>
      <c r="B597" s="348" t="s">
        <v>100</v>
      </c>
      <c r="C597" s="348"/>
      <c r="D597" s="348"/>
      <c r="E597" s="348"/>
      <c r="F597" s="348"/>
      <c r="G597" s="348"/>
      <c r="H597" s="348"/>
      <c r="I597" s="3"/>
      <c r="J597" s="3"/>
      <c r="K597" s="341"/>
      <c r="L597" s="341"/>
      <c r="M597" s="341"/>
      <c r="N597" s="17"/>
      <c r="O597" s="17"/>
      <c r="Q597" s="29"/>
      <c r="R597" s="29"/>
      <c r="S597" s="29"/>
    </row>
    <row r="598" spans="1:19" ht="15.75" customHeight="1" x14ac:dyDescent="0.3">
      <c r="A598" s="94"/>
      <c r="B598" s="348" t="s">
        <v>101</v>
      </c>
      <c r="C598" s="348"/>
      <c r="D598" s="348"/>
      <c r="E598" s="348"/>
      <c r="F598" s="348"/>
      <c r="G598" s="348"/>
      <c r="H598" s="348"/>
      <c r="I598" s="3"/>
      <c r="J598" s="3"/>
      <c r="K598" s="341"/>
      <c r="L598" s="341"/>
      <c r="M598" s="341"/>
      <c r="N598" s="17"/>
      <c r="O598" s="17"/>
      <c r="Q598" s="29"/>
      <c r="R598" s="29"/>
      <c r="S598" s="29"/>
    </row>
    <row r="599" spans="1:19" x14ac:dyDescent="0.3">
      <c r="A599" s="94"/>
      <c r="B599" s="367" t="s">
        <v>205</v>
      </c>
      <c r="C599" s="367"/>
      <c r="D599" s="367"/>
      <c r="E599" s="367"/>
      <c r="F599" s="367"/>
      <c r="G599" s="17">
        <f>17.2*2+10.7*2+2.1*2</f>
        <v>60</v>
      </c>
      <c r="H599" s="127" t="s">
        <v>29</v>
      </c>
      <c r="I599" s="369">
        <v>0.5</v>
      </c>
      <c r="J599" s="369"/>
      <c r="K599" s="369"/>
      <c r="L599" s="369"/>
      <c r="M599" s="369"/>
      <c r="N599" s="17">
        <f>G599*I599</f>
        <v>30</v>
      </c>
      <c r="O599" s="56">
        <f>SUM(N599)</f>
        <v>30</v>
      </c>
      <c r="P599" s="331" t="s">
        <v>9</v>
      </c>
      <c r="Q599" s="29"/>
      <c r="R599" s="29"/>
      <c r="S599" s="29"/>
    </row>
    <row r="600" spans="1:19" x14ac:dyDescent="0.3">
      <c r="A600" s="94"/>
      <c r="G600" s="17"/>
      <c r="H600" s="7"/>
      <c r="I600" s="369"/>
      <c r="J600" s="369"/>
      <c r="K600" s="369"/>
      <c r="L600" s="369"/>
      <c r="M600" s="369"/>
      <c r="N600" s="17"/>
      <c r="O600" s="17"/>
      <c r="Q600" s="29"/>
      <c r="R600" s="29"/>
      <c r="S600" s="29"/>
    </row>
    <row r="601" spans="1:19" x14ac:dyDescent="0.3">
      <c r="A601" s="94"/>
      <c r="G601" s="17"/>
      <c r="H601" s="7"/>
      <c r="I601" s="369"/>
      <c r="J601" s="369"/>
      <c r="K601" s="369"/>
      <c r="L601" s="369"/>
      <c r="M601" s="369"/>
      <c r="N601" s="17"/>
      <c r="O601" s="29"/>
      <c r="P601" s="29"/>
      <c r="Q601" s="29"/>
      <c r="R601" s="29"/>
      <c r="S601" s="29"/>
    </row>
    <row r="602" spans="1:19" ht="15.75" customHeight="1" x14ac:dyDescent="0.3">
      <c r="A602" s="94" t="s">
        <v>4</v>
      </c>
      <c r="B602" s="348" t="s">
        <v>28</v>
      </c>
      <c r="C602" s="348"/>
      <c r="D602" s="348"/>
      <c r="E602" s="348"/>
      <c r="F602" s="348"/>
      <c r="G602" s="348"/>
      <c r="H602" s="348"/>
      <c r="I602" s="3"/>
      <c r="J602" s="3"/>
      <c r="K602" s="341"/>
      <c r="L602" s="341"/>
      <c r="M602" s="341"/>
      <c r="N602" s="17"/>
      <c r="O602" s="17"/>
      <c r="Q602" s="29"/>
      <c r="R602" s="29"/>
      <c r="S602" s="29"/>
    </row>
    <row r="603" spans="1:19" x14ac:dyDescent="0.3">
      <c r="A603" s="94"/>
      <c r="B603" s="336">
        <f>O595</f>
        <v>155.44999999999999</v>
      </c>
      <c r="C603" s="336">
        <f>O599</f>
        <v>30</v>
      </c>
      <c r="D603" s="336"/>
      <c r="G603" s="17">
        <f>SUM(B603:F603)</f>
        <v>185.45</v>
      </c>
      <c r="H603" s="7" t="s">
        <v>3</v>
      </c>
      <c r="I603" s="7"/>
      <c r="J603" s="7"/>
      <c r="K603" s="341"/>
      <c r="L603" s="341"/>
      <c r="M603" s="341"/>
      <c r="N603" s="17">
        <f>G603</f>
        <v>185.45</v>
      </c>
      <c r="O603" s="56">
        <f>SUM(N602:N603)</f>
        <v>185.45</v>
      </c>
      <c r="P603" s="331" t="s">
        <v>3</v>
      </c>
      <c r="Q603" s="29"/>
      <c r="R603" s="29"/>
      <c r="S603" s="29"/>
    </row>
    <row r="604" spans="1:19" x14ac:dyDescent="0.3">
      <c r="A604" s="94"/>
      <c r="B604" s="336"/>
      <c r="C604" s="336"/>
      <c r="D604" s="336"/>
      <c r="G604" s="17"/>
      <c r="H604" s="7"/>
      <c r="I604" s="7"/>
      <c r="J604" s="7"/>
      <c r="K604" s="341"/>
      <c r="L604" s="341"/>
      <c r="M604" s="341"/>
      <c r="N604" s="17"/>
      <c r="O604" s="17"/>
      <c r="Q604" s="29"/>
      <c r="R604" s="29"/>
      <c r="S604" s="29"/>
    </row>
    <row r="605" spans="1:19" x14ac:dyDescent="0.3">
      <c r="A605" s="94"/>
      <c r="G605" s="17"/>
      <c r="H605" s="7"/>
      <c r="I605" s="7"/>
      <c r="J605" s="7"/>
      <c r="K605" s="341"/>
      <c r="L605" s="341"/>
      <c r="M605" s="341"/>
      <c r="N605" s="17"/>
      <c r="O605" s="17"/>
      <c r="Q605" s="29"/>
      <c r="R605" s="29"/>
      <c r="S605" s="29"/>
    </row>
    <row r="606" spans="1:19" x14ac:dyDescent="0.3">
      <c r="A606" s="94" t="s">
        <v>5</v>
      </c>
      <c r="B606" s="149" t="s">
        <v>253</v>
      </c>
      <c r="C606" s="149"/>
      <c r="D606" s="149"/>
      <c r="E606" s="149"/>
      <c r="F606" s="149"/>
      <c r="G606" s="149"/>
      <c r="H606" s="149"/>
      <c r="I606" s="3"/>
      <c r="J606" s="3"/>
      <c r="K606" s="341"/>
      <c r="L606" s="341"/>
      <c r="M606" s="341"/>
      <c r="N606" s="17"/>
      <c r="O606" s="17"/>
      <c r="Q606" s="29"/>
      <c r="R606" s="29"/>
      <c r="S606" s="29"/>
    </row>
    <row r="607" spans="1:19" x14ac:dyDescent="0.3">
      <c r="A607" s="94"/>
      <c r="B607" s="362" t="s">
        <v>209</v>
      </c>
      <c r="C607" s="362"/>
      <c r="D607" s="362"/>
      <c r="E607" s="362"/>
      <c r="F607" s="362"/>
      <c r="G607" s="17">
        <f>7.56+9.45+2.2+9.45+2.2+7.56+3.1+4.2+4.2</f>
        <v>49.92</v>
      </c>
      <c r="H607" s="7" t="s">
        <v>3</v>
      </c>
      <c r="I607" s="7"/>
      <c r="J607" s="7"/>
      <c r="K607" s="341"/>
      <c r="L607" s="341"/>
      <c r="M607" s="341"/>
      <c r="N607" s="17">
        <f>G607</f>
        <v>49.92</v>
      </c>
      <c r="O607" s="56">
        <f>SUM(N607:N608)</f>
        <v>124.22000000000001</v>
      </c>
      <c r="P607" s="331" t="s">
        <v>3</v>
      </c>
      <c r="Q607" s="29"/>
      <c r="R607" s="29"/>
      <c r="S607" s="29"/>
    </row>
    <row r="608" spans="1:19" x14ac:dyDescent="0.3">
      <c r="A608" s="94"/>
      <c r="B608" s="367" t="s">
        <v>210</v>
      </c>
      <c r="C608" s="367"/>
      <c r="D608" s="367"/>
      <c r="E608" s="367"/>
      <c r="F608" s="367"/>
      <c r="G608" s="17">
        <f>2.25+2.34+9.2+11.07+6+2.46+2.46+29.27+1.7+1.7+1.45+2.95+1.45</f>
        <v>74.300000000000011</v>
      </c>
      <c r="H608" s="7" t="s">
        <v>3</v>
      </c>
      <c r="I608" s="7"/>
      <c r="J608" s="7"/>
      <c r="K608" s="341"/>
      <c r="L608" s="341"/>
      <c r="M608" s="341"/>
      <c r="N608" s="17">
        <f>G608</f>
        <v>74.300000000000011</v>
      </c>
      <c r="O608" s="29"/>
      <c r="P608" s="29"/>
      <c r="Q608" s="29"/>
      <c r="R608" s="29"/>
      <c r="S608" s="29"/>
    </row>
    <row r="609" spans="1:19" x14ac:dyDescent="0.3">
      <c r="A609" s="94"/>
      <c r="G609" s="17"/>
      <c r="H609" s="7"/>
      <c r="I609" s="7"/>
      <c r="J609" s="7"/>
      <c r="K609" s="341"/>
      <c r="L609" s="341"/>
      <c r="M609" s="341"/>
      <c r="N609" s="17"/>
      <c r="O609" s="17"/>
      <c r="Q609" s="29"/>
      <c r="R609" s="29"/>
      <c r="S609" s="29"/>
    </row>
    <row r="610" spans="1:19" x14ac:dyDescent="0.3">
      <c r="A610" s="94" t="s">
        <v>6</v>
      </c>
      <c r="B610" s="149" t="s">
        <v>141</v>
      </c>
      <c r="C610" s="149"/>
      <c r="D610" s="149"/>
      <c r="E610" s="149"/>
      <c r="F610" s="3"/>
      <c r="G610" s="3"/>
      <c r="H610" s="3"/>
      <c r="I610" s="3"/>
      <c r="J610" s="3"/>
      <c r="K610" s="341"/>
      <c r="L610" s="341"/>
      <c r="M610" s="341"/>
      <c r="N610" s="17"/>
      <c r="O610" s="17"/>
      <c r="Q610" s="331"/>
      <c r="R610" s="331"/>
      <c r="S610" s="331"/>
    </row>
    <row r="611" spans="1:19" x14ac:dyDescent="0.3">
      <c r="A611" s="94"/>
      <c r="B611" s="333">
        <v>17.2</v>
      </c>
      <c r="C611" s="333" t="s">
        <v>68</v>
      </c>
      <c r="D611" s="333">
        <v>10.7</v>
      </c>
      <c r="E611" s="333"/>
      <c r="F611" s="333"/>
      <c r="G611" s="17">
        <f>B611*D611</f>
        <v>184.04</v>
      </c>
      <c r="H611" s="7" t="s">
        <v>3</v>
      </c>
      <c r="I611" s="7"/>
      <c r="J611" s="7"/>
      <c r="K611" s="341"/>
      <c r="L611" s="341"/>
      <c r="M611" s="341"/>
      <c r="N611" s="17">
        <f>G611</f>
        <v>184.04</v>
      </c>
      <c r="Q611" s="331"/>
      <c r="R611" s="331"/>
      <c r="S611" s="331"/>
    </row>
    <row r="612" spans="1:19" x14ac:dyDescent="0.3">
      <c r="A612" s="94"/>
      <c r="B612" s="333">
        <v>11.4</v>
      </c>
      <c r="C612" s="333" t="s">
        <v>68</v>
      </c>
      <c r="D612" s="333">
        <v>-1.3</v>
      </c>
      <c r="E612" s="333"/>
      <c r="F612" s="333"/>
      <c r="G612" s="17">
        <f>B612*D612</f>
        <v>-14.82</v>
      </c>
      <c r="H612" s="7" t="s">
        <v>3</v>
      </c>
      <c r="I612" s="7"/>
      <c r="J612" s="7"/>
      <c r="K612" s="341"/>
      <c r="L612" s="341"/>
      <c r="M612" s="341"/>
      <c r="N612" s="17">
        <f>G612</f>
        <v>-14.82</v>
      </c>
      <c r="Q612" s="331"/>
      <c r="R612" s="331"/>
      <c r="S612" s="331"/>
    </row>
    <row r="613" spans="1:19" x14ac:dyDescent="0.3">
      <c r="A613" s="94"/>
      <c r="B613" s="333">
        <v>8.1</v>
      </c>
      <c r="C613" s="333" t="s">
        <v>68</v>
      </c>
      <c r="D613" s="333">
        <v>-1.7</v>
      </c>
      <c r="E613" s="333"/>
      <c r="F613" s="333"/>
      <c r="G613" s="17">
        <f>B613*D613</f>
        <v>-13.77</v>
      </c>
      <c r="H613" s="7" t="s">
        <v>3</v>
      </c>
      <c r="I613" s="29"/>
      <c r="J613" s="29"/>
      <c r="K613" s="29"/>
      <c r="L613" s="29"/>
      <c r="M613" s="29"/>
      <c r="N613" s="17">
        <f>G613</f>
        <v>-13.77</v>
      </c>
      <c r="Q613" s="331"/>
      <c r="R613" s="331"/>
      <c r="S613" s="331"/>
    </row>
    <row r="614" spans="1:19" x14ac:dyDescent="0.3">
      <c r="A614" s="94"/>
      <c r="B614" s="340">
        <v>0</v>
      </c>
      <c r="C614" s="340" t="s">
        <v>68</v>
      </c>
      <c r="D614" s="340">
        <v>0</v>
      </c>
      <c r="E614" s="340"/>
      <c r="F614" s="340"/>
      <c r="G614" s="17">
        <f>B614*D614</f>
        <v>0</v>
      </c>
      <c r="H614" s="7" t="s">
        <v>3</v>
      </c>
      <c r="I614" s="7"/>
      <c r="J614" s="7"/>
      <c r="K614" s="341"/>
      <c r="L614" s="341"/>
      <c r="M614" s="341"/>
      <c r="N614" s="17">
        <f>G614</f>
        <v>0</v>
      </c>
      <c r="O614" s="56">
        <f>SUM(N611:N614)</f>
        <v>155.44999999999999</v>
      </c>
      <c r="P614" s="331" t="s">
        <v>3</v>
      </c>
      <c r="Q614" s="331"/>
      <c r="R614" s="331"/>
      <c r="S614" s="331"/>
    </row>
    <row r="615" spans="1:19" x14ac:dyDescent="0.3">
      <c r="A615" s="94"/>
      <c r="B615" s="333"/>
      <c r="C615" s="333"/>
      <c r="D615" s="333"/>
      <c r="E615" s="333"/>
      <c r="F615" s="333"/>
      <c r="G615" s="17"/>
      <c r="H615" s="7"/>
      <c r="I615" s="29"/>
      <c r="J615" s="29"/>
      <c r="K615" s="29"/>
      <c r="L615" s="29"/>
      <c r="M615" s="29"/>
      <c r="N615" s="17"/>
      <c r="O615" s="17"/>
      <c r="Q615" s="29"/>
      <c r="R615" s="29"/>
      <c r="S615" s="29"/>
    </row>
    <row r="616" spans="1:19" x14ac:dyDescent="0.3">
      <c r="A616" s="94" t="s">
        <v>7</v>
      </c>
      <c r="B616" s="149" t="s">
        <v>142</v>
      </c>
      <c r="C616" s="149"/>
      <c r="D616" s="149"/>
      <c r="E616" s="149"/>
      <c r="F616" s="3"/>
      <c r="G616" s="3"/>
      <c r="H616" s="3"/>
      <c r="I616" s="3"/>
      <c r="J616" s="3"/>
      <c r="K616" s="341"/>
      <c r="L616" s="341"/>
      <c r="M616" s="341"/>
      <c r="N616" s="17"/>
      <c r="Q616" s="331"/>
      <c r="R616" s="331"/>
      <c r="S616" s="331"/>
    </row>
    <row r="617" spans="1:19" x14ac:dyDescent="0.3">
      <c r="A617" s="94"/>
      <c r="B617" s="362" t="s">
        <v>209</v>
      </c>
      <c r="C617" s="362"/>
      <c r="D617" s="362"/>
      <c r="E617" s="362"/>
      <c r="F617" s="362"/>
      <c r="G617" s="17">
        <f>7.56+9.45+2.2+9.45+2.2+7.56+3.1+4.2+4.2</f>
        <v>49.92</v>
      </c>
      <c r="H617" s="7" t="s">
        <v>3</v>
      </c>
      <c r="I617" s="7"/>
      <c r="J617" s="7"/>
      <c r="K617" s="341"/>
      <c r="L617" s="341"/>
      <c r="M617" s="341"/>
      <c r="N617" s="17">
        <f>G617</f>
        <v>49.92</v>
      </c>
      <c r="O617" s="56">
        <f>SUM(N617:N618)</f>
        <v>124.22000000000001</v>
      </c>
      <c r="P617" s="331" t="s">
        <v>3</v>
      </c>
      <c r="Q617" s="331"/>
      <c r="R617" s="331"/>
      <c r="S617" s="331"/>
    </row>
    <row r="618" spans="1:19" x14ac:dyDescent="0.3">
      <c r="A618" s="94"/>
      <c r="B618" s="367" t="s">
        <v>210</v>
      </c>
      <c r="C618" s="367"/>
      <c r="D618" s="367"/>
      <c r="E618" s="367"/>
      <c r="F618" s="367"/>
      <c r="G618" s="17">
        <f>2.25+2.34+9.2+11.07+6+2.46+2.46+29.27+1.7+1.7+1.45+2.95+1.45</f>
        <v>74.300000000000011</v>
      </c>
      <c r="H618" s="7" t="s">
        <v>3</v>
      </c>
      <c r="I618" s="7"/>
      <c r="J618" s="7"/>
      <c r="K618" s="341"/>
      <c r="L618" s="341"/>
      <c r="M618" s="341"/>
      <c r="N618" s="17">
        <f>G618</f>
        <v>74.300000000000011</v>
      </c>
      <c r="O618" s="17"/>
      <c r="Q618" s="331"/>
      <c r="R618" s="331"/>
      <c r="S618" s="331"/>
    </row>
    <row r="619" spans="1:19" x14ac:dyDescent="0.3">
      <c r="A619" s="94"/>
      <c r="G619" s="17"/>
      <c r="H619" s="7"/>
      <c r="I619" s="7"/>
      <c r="J619" s="7"/>
      <c r="K619" s="341"/>
      <c r="L619" s="341"/>
      <c r="M619" s="341"/>
      <c r="N619" s="17"/>
      <c r="O619" s="17"/>
      <c r="Q619" s="29"/>
      <c r="R619" s="29"/>
      <c r="S619" s="29"/>
    </row>
    <row r="620" spans="1:19" x14ac:dyDescent="0.3">
      <c r="A620" s="101" t="s">
        <v>8</v>
      </c>
      <c r="B620" s="348" t="s">
        <v>143</v>
      </c>
      <c r="C620" s="348"/>
      <c r="D620" s="348"/>
      <c r="E620" s="348"/>
      <c r="F620" s="348"/>
      <c r="G620" s="348"/>
      <c r="H620" s="348"/>
      <c r="I620" s="3"/>
      <c r="J620" s="3"/>
      <c r="K620" s="341"/>
      <c r="L620" s="341"/>
      <c r="M620" s="341"/>
      <c r="N620" s="17"/>
      <c r="O620" s="17"/>
      <c r="Q620" s="29"/>
      <c r="R620" s="29"/>
      <c r="S620" s="29"/>
    </row>
    <row r="621" spans="1:19" x14ac:dyDescent="0.3">
      <c r="A621" s="101"/>
      <c r="B621" s="336">
        <f>O617</f>
        <v>124.22000000000001</v>
      </c>
      <c r="C621" s="336"/>
      <c r="D621" s="336"/>
      <c r="G621" s="17">
        <f>SUM(B621:F621)</f>
        <v>124.22000000000001</v>
      </c>
      <c r="H621" s="7" t="s">
        <v>3</v>
      </c>
      <c r="I621" s="7"/>
      <c r="J621" s="7"/>
      <c r="K621" s="341"/>
      <c r="L621" s="341"/>
      <c r="M621" s="341"/>
      <c r="N621" s="17">
        <f>G621</f>
        <v>124.22000000000001</v>
      </c>
      <c r="O621" s="56">
        <f>N621</f>
        <v>124.22000000000001</v>
      </c>
      <c r="P621" s="331" t="s">
        <v>3</v>
      </c>
      <c r="Q621" s="29"/>
      <c r="R621" s="29"/>
      <c r="S621" s="29"/>
    </row>
    <row r="622" spans="1:19" x14ac:dyDescent="0.3">
      <c r="A622" s="101"/>
      <c r="B622" s="336"/>
      <c r="C622" s="336"/>
      <c r="D622" s="336"/>
      <c r="E622" s="336"/>
      <c r="G622" s="17"/>
      <c r="H622" s="7"/>
      <c r="I622" s="7"/>
      <c r="J622" s="7"/>
      <c r="K622" s="341"/>
      <c r="L622" s="341"/>
      <c r="M622" s="341"/>
      <c r="N622" s="17"/>
      <c r="O622" s="17"/>
      <c r="Q622" s="29"/>
      <c r="R622" s="29"/>
      <c r="S622" s="29"/>
    </row>
    <row r="623" spans="1:19" x14ac:dyDescent="0.3">
      <c r="A623" s="94"/>
      <c r="G623" s="17"/>
      <c r="H623" s="7"/>
      <c r="I623" s="7"/>
      <c r="J623" s="7"/>
      <c r="K623" s="341"/>
      <c r="L623" s="341"/>
      <c r="M623" s="341"/>
      <c r="N623" s="17"/>
      <c r="O623" s="17"/>
      <c r="Q623" s="29"/>
      <c r="R623" s="29"/>
      <c r="S623" s="29"/>
    </row>
    <row r="624" spans="1:19" x14ac:dyDescent="0.3">
      <c r="A624" s="101" t="s">
        <v>17</v>
      </c>
      <c r="B624" s="348" t="s">
        <v>89</v>
      </c>
      <c r="C624" s="348"/>
      <c r="D624" s="348"/>
      <c r="E624" s="348"/>
      <c r="F624" s="348"/>
      <c r="G624" s="348"/>
      <c r="H624" s="348"/>
      <c r="I624" s="3"/>
      <c r="J624" s="3"/>
      <c r="K624" s="341"/>
      <c r="L624" s="341"/>
      <c r="M624" s="341"/>
      <c r="N624" s="17"/>
      <c r="O624" s="17"/>
      <c r="Q624" s="29"/>
      <c r="R624" s="29"/>
      <c r="S624" s="29"/>
    </row>
    <row r="625" spans="1:19" x14ac:dyDescent="0.3">
      <c r="A625" s="101"/>
      <c r="B625" s="336">
        <f>O607</f>
        <v>124.22000000000001</v>
      </c>
      <c r="C625" s="336">
        <f>O621</f>
        <v>124.22000000000001</v>
      </c>
      <c r="D625" s="336"/>
      <c r="G625" s="17">
        <f>SUM(B625:F625)</f>
        <v>248.44000000000003</v>
      </c>
      <c r="H625" s="7" t="s">
        <v>3</v>
      </c>
      <c r="I625" s="7"/>
      <c r="J625" s="7"/>
      <c r="K625" s="341"/>
      <c r="L625" s="341"/>
      <c r="M625" s="341"/>
      <c r="N625" s="17">
        <f>G625</f>
        <v>248.44000000000003</v>
      </c>
      <c r="O625" s="56">
        <f>N625</f>
        <v>248.44000000000003</v>
      </c>
      <c r="P625" s="331" t="s">
        <v>3</v>
      </c>
      <c r="Q625" s="29"/>
      <c r="R625" s="29"/>
      <c r="S625" s="29"/>
    </row>
    <row r="626" spans="1:19" x14ac:dyDescent="0.3">
      <c r="A626" s="101"/>
      <c r="B626" s="336"/>
      <c r="C626" s="336"/>
      <c r="D626" s="336"/>
      <c r="E626" s="336"/>
      <c r="G626" s="17"/>
      <c r="H626" s="7"/>
      <c r="I626" s="7"/>
      <c r="J626" s="7"/>
      <c r="K626" s="341"/>
      <c r="L626" s="341"/>
      <c r="M626" s="341"/>
      <c r="N626" s="17"/>
      <c r="O626" s="17"/>
      <c r="Q626" s="29"/>
      <c r="R626" s="29"/>
      <c r="S626" s="29"/>
    </row>
    <row r="627" spans="1:19" x14ac:dyDescent="0.3">
      <c r="A627" s="101"/>
      <c r="G627" s="17"/>
      <c r="H627" s="7"/>
      <c r="I627" s="7"/>
      <c r="J627" s="7"/>
      <c r="K627" s="341"/>
      <c r="L627" s="341"/>
      <c r="M627" s="341"/>
      <c r="N627" s="17"/>
      <c r="O627" s="17"/>
      <c r="Q627" s="29"/>
      <c r="R627" s="29"/>
      <c r="S627" s="29"/>
    </row>
    <row r="628" spans="1:19" x14ac:dyDescent="0.3">
      <c r="A628" s="101" t="s">
        <v>18</v>
      </c>
      <c r="B628" s="348" t="s">
        <v>90</v>
      </c>
      <c r="C628" s="348"/>
      <c r="D628" s="348"/>
      <c r="E628" s="348"/>
      <c r="F628" s="348"/>
      <c r="G628" s="348"/>
      <c r="H628" s="348"/>
      <c r="I628" s="3"/>
      <c r="J628" s="3"/>
      <c r="K628" s="341"/>
      <c r="L628" s="341"/>
      <c r="M628" s="341"/>
      <c r="N628" s="17"/>
      <c r="O628" s="17"/>
      <c r="Q628" s="29"/>
      <c r="R628" s="29"/>
      <c r="S628" s="29"/>
    </row>
    <row r="629" spans="1:19" x14ac:dyDescent="0.3">
      <c r="A629" s="101"/>
      <c r="B629" s="367" t="s">
        <v>218</v>
      </c>
      <c r="C629" s="367"/>
      <c r="D629" s="367"/>
      <c r="E629" s="367"/>
      <c r="F629" s="367"/>
      <c r="G629" s="187">
        <f>6.1+6.2+26.3+16.8+11+6.5+6.5+5.3+5.3+5.1+8.3+5.1</f>
        <v>108.49999999999999</v>
      </c>
      <c r="H629" s="7" t="s">
        <v>29</v>
      </c>
      <c r="I629" s="7"/>
      <c r="J629" s="7"/>
      <c r="K629" s="341"/>
      <c r="L629" s="341"/>
      <c r="M629" s="341"/>
      <c r="N629" s="17">
        <f>G629</f>
        <v>108.49999999999999</v>
      </c>
      <c r="O629" s="29"/>
      <c r="P629" s="29"/>
      <c r="Q629" s="29"/>
      <c r="R629" s="29"/>
      <c r="S629" s="29"/>
    </row>
    <row r="630" spans="1:19" ht="15" customHeight="1" x14ac:dyDescent="0.3">
      <c r="A630" s="101"/>
      <c r="B630" s="367" t="s">
        <v>219</v>
      </c>
      <c r="C630" s="367"/>
      <c r="D630" s="367"/>
      <c r="E630" s="367"/>
      <c r="F630" s="367"/>
      <c r="G630" s="187">
        <f>11+13.2+6.4+13.2+6.4+11+7.1+8.2+8.2</f>
        <v>84.7</v>
      </c>
      <c r="H630" s="7" t="s">
        <v>29</v>
      </c>
      <c r="I630" s="7"/>
      <c r="J630" s="7"/>
      <c r="K630" s="341"/>
      <c r="L630" s="341"/>
      <c r="M630" s="341"/>
      <c r="N630" s="17">
        <f>G630</f>
        <v>84.7</v>
      </c>
      <c r="O630" s="29"/>
      <c r="P630" s="29"/>
      <c r="Q630" s="29"/>
      <c r="R630" s="29"/>
      <c r="S630" s="29"/>
    </row>
    <row r="631" spans="1:19" x14ac:dyDescent="0.3">
      <c r="A631" s="94"/>
      <c r="B631" s="367" t="s">
        <v>255</v>
      </c>
      <c r="C631" s="367"/>
      <c r="D631" s="367"/>
      <c r="E631" s="367"/>
      <c r="F631" s="367"/>
      <c r="G631" s="187">
        <f>(0.75*10+0.9*8)*-1</f>
        <v>-14.7</v>
      </c>
      <c r="H631" s="7" t="s">
        <v>29</v>
      </c>
      <c r="I631" s="7"/>
      <c r="J631" s="7"/>
      <c r="K631" s="341"/>
      <c r="L631" s="341"/>
      <c r="M631" s="341"/>
      <c r="N631" s="17">
        <f>G631</f>
        <v>-14.7</v>
      </c>
      <c r="O631" s="56">
        <f>SUM(N629:N631)</f>
        <v>178.5</v>
      </c>
      <c r="P631" s="7" t="s">
        <v>29</v>
      </c>
      <c r="Q631" s="29"/>
      <c r="R631" s="29"/>
      <c r="S631" s="29"/>
    </row>
    <row r="632" spans="1:19" x14ac:dyDescent="0.3">
      <c r="A632" s="94"/>
      <c r="G632" s="17"/>
      <c r="H632" s="7"/>
      <c r="I632" s="7"/>
      <c r="J632" s="7"/>
      <c r="K632" s="341"/>
      <c r="L632" s="341"/>
      <c r="M632" s="341"/>
      <c r="N632" s="17"/>
      <c r="O632" s="17"/>
      <c r="Q632" s="29"/>
      <c r="R632" s="29"/>
      <c r="S632" s="29"/>
    </row>
    <row r="633" spans="1:19" x14ac:dyDescent="0.3">
      <c r="A633" s="330" t="s">
        <v>19</v>
      </c>
      <c r="B633" s="368" t="s">
        <v>256</v>
      </c>
      <c r="C633" s="368"/>
      <c r="D633" s="368"/>
      <c r="E633" s="368"/>
      <c r="F633" s="368"/>
      <c r="G633" s="368"/>
      <c r="H633" s="368"/>
      <c r="K633" s="341"/>
      <c r="L633" s="341"/>
      <c r="M633" s="341"/>
      <c r="N633" s="17"/>
      <c r="O633" s="17"/>
      <c r="Q633" s="29"/>
      <c r="R633" s="29"/>
      <c r="S633" s="29"/>
    </row>
    <row r="634" spans="1:19" x14ac:dyDescent="0.3">
      <c r="B634" s="367" t="s">
        <v>221</v>
      </c>
      <c r="C634" s="367"/>
      <c r="D634" s="367"/>
      <c r="E634" s="367"/>
      <c r="F634" s="367"/>
      <c r="G634" s="17">
        <f>2.4*7+3*4+5.1*4+5.2+5.3+6+6.6*3</f>
        <v>85.5</v>
      </c>
      <c r="H634" s="7" t="s">
        <v>29</v>
      </c>
      <c r="I634" s="369">
        <v>0.3</v>
      </c>
      <c r="J634" s="369"/>
      <c r="K634" s="369"/>
      <c r="L634" s="369"/>
      <c r="M634" s="369"/>
      <c r="N634" s="17">
        <f>G634*I634</f>
        <v>25.65</v>
      </c>
      <c r="O634" s="56">
        <f>SUM(N634:N635)</f>
        <v>25.65</v>
      </c>
      <c r="P634" s="7" t="s">
        <v>29</v>
      </c>
      <c r="Q634" s="29"/>
      <c r="R634" s="29"/>
      <c r="S634" s="29"/>
    </row>
    <row r="635" spans="1:19" x14ac:dyDescent="0.3">
      <c r="B635" s="367">
        <v>0</v>
      </c>
      <c r="C635" s="367"/>
      <c r="D635" s="367"/>
      <c r="E635" s="367"/>
      <c r="F635" s="367"/>
      <c r="G635" s="17">
        <v>0</v>
      </c>
      <c r="H635" s="7" t="s">
        <v>29</v>
      </c>
      <c r="I635" s="369">
        <v>0.3</v>
      </c>
      <c r="J635" s="369"/>
      <c r="K635" s="369"/>
      <c r="L635" s="369"/>
      <c r="M635" s="369"/>
      <c r="N635" s="17">
        <f>G635*I635</f>
        <v>0</v>
      </c>
      <c r="O635" s="29"/>
      <c r="P635" s="29"/>
      <c r="Q635" s="29"/>
      <c r="R635" s="29"/>
      <c r="S635" s="29"/>
    </row>
    <row r="636" spans="1:19" x14ac:dyDescent="0.3">
      <c r="A636" s="94"/>
      <c r="G636" s="17"/>
      <c r="H636" s="7"/>
      <c r="I636" s="7"/>
      <c r="J636" s="7"/>
      <c r="K636" s="341"/>
      <c r="L636" s="341"/>
      <c r="M636" s="341"/>
      <c r="N636" s="17"/>
      <c r="O636" s="17"/>
      <c r="Q636" s="29"/>
      <c r="R636" s="29"/>
      <c r="S636" s="29"/>
    </row>
    <row r="637" spans="1:19" x14ac:dyDescent="0.3">
      <c r="A637" s="101" t="s">
        <v>20</v>
      </c>
      <c r="B637" s="348" t="s">
        <v>110</v>
      </c>
      <c r="C637" s="348"/>
      <c r="D637" s="348"/>
      <c r="E637" s="348"/>
      <c r="F637" s="348"/>
      <c r="G637" s="348"/>
      <c r="H637" s="348"/>
      <c r="I637" s="3"/>
      <c r="J637" s="3"/>
      <c r="K637" s="341"/>
      <c r="L637" s="341"/>
      <c r="M637" s="341"/>
      <c r="N637" s="17"/>
      <c r="O637" s="17"/>
      <c r="Q637" s="29"/>
      <c r="R637" s="29"/>
      <c r="S637" s="29"/>
    </row>
    <row r="638" spans="1:19" x14ac:dyDescent="0.3">
      <c r="A638" s="101"/>
      <c r="B638" s="367" t="s">
        <v>194</v>
      </c>
      <c r="C638" s="367"/>
      <c r="D638" s="367"/>
      <c r="E638" s="367"/>
      <c r="F638" s="367"/>
      <c r="G638" s="17">
        <f>17.2*2+10.1*2+2.1*2</f>
        <v>58.8</v>
      </c>
      <c r="H638" s="7" t="s">
        <v>29</v>
      </c>
      <c r="I638" s="366">
        <v>0.3</v>
      </c>
      <c r="J638" s="366"/>
      <c r="K638" s="366"/>
      <c r="L638" s="366"/>
      <c r="M638" s="366"/>
      <c r="N638" s="17">
        <f>G638*I638</f>
        <v>17.639999999999997</v>
      </c>
      <c r="O638" s="29"/>
      <c r="P638" s="29"/>
      <c r="Q638" s="29"/>
      <c r="R638" s="29"/>
      <c r="S638" s="29"/>
    </row>
    <row r="639" spans="1:19" x14ac:dyDescent="0.3">
      <c r="A639" s="101"/>
      <c r="B639" s="367" t="s">
        <v>206</v>
      </c>
      <c r="C639" s="367"/>
      <c r="D639" s="367"/>
      <c r="E639" s="367"/>
      <c r="F639" s="367"/>
      <c r="G639" s="17">
        <f>(2.1*3+1.2*4+0.9*7)*-1</f>
        <v>-17.400000000000002</v>
      </c>
      <c r="H639" s="7" t="s">
        <v>29</v>
      </c>
      <c r="I639" s="366">
        <v>0.3</v>
      </c>
      <c r="J639" s="366"/>
      <c r="K639" s="366"/>
      <c r="L639" s="366"/>
      <c r="M639" s="366"/>
      <c r="N639" s="17">
        <f>G639*I639</f>
        <v>-5.2200000000000006</v>
      </c>
      <c r="O639" s="29"/>
      <c r="P639" s="29"/>
      <c r="Q639" s="29"/>
      <c r="R639" s="29"/>
      <c r="S639" s="29"/>
    </row>
    <row r="640" spans="1:19" ht="15" customHeight="1" x14ac:dyDescent="0.3">
      <c r="A640" s="101"/>
      <c r="B640" s="333" t="s">
        <v>71</v>
      </c>
      <c r="C640" s="333"/>
      <c r="D640" s="333"/>
      <c r="E640" s="333"/>
      <c r="F640" s="333"/>
      <c r="G640" s="17"/>
      <c r="H640" s="7"/>
      <c r="I640" s="366"/>
      <c r="J640" s="366"/>
      <c r="K640" s="366"/>
      <c r="L640" s="366"/>
      <c r="M640" s="366"/>
      <c r="N640" s="17"/>
      <c r="O640" s="29"/>
      <c r="P640" s="29"/>
      <c r="Q640" s="29"/>
      <c r="R640" s="29"/>
      <c r="S640" s="29"/>
    </row>
    <row r="641" spans="1:19" x14ac:dyDescent="0.3">
      <c r="A641" s="101"/>
      <c r="B641" s="341" t="s">
        <v>93</v>
      </c>
      <c r="C641" s="341">
        <v>2.1</v>
      </c>
      <c r="D641" s="341" t="s">
        <v>68</v>
      </c>
      <c r="E641" s="341">
        <v>3</v>
      </c>
      <c r="G641" s="17">
        <f>C641*E641</f>
        <v>6.3000000000000007</v>
      </c>
      <c r="H641" s="7" t="s">
        <v>29</v>
      </c>
      <c r="I641" s="7">
        <v>0.3</v>
      </c>
      <c r="J641" s="7" t="s">
        <v>73</v>
      </c>
      <c r="K641" s="341">
        <v>0.4</v>
      </c>
      <c r="L641" s="341" t="s">
        <v>68</v>
      </c>
      <c r="M641" s="341">
        <v>1</v>
      </c>
      <c r="N641" s="17">
        <f>(I641+K641*M641)*G641</f>
        <v>4.41</v>
      </c>
      <c r="O641" s="17"/>
      <c r="Q641" s="29"/>
      <c r="R641" s="29"/>
      <c r="S641" s="29"/>
    </row>
    <row r="642" spans="1:19" x14ac:dyDescent="0.3">
      <c r="A642" s="101"/>
      <c r="B642" s="341" t="s">
        <v>94</v>
      </c>
      <c r="C642" s="341">
        <v>1.2</v>
      </c>
      <c r="D642" s="341" t="s">
        <v>68</v>
      </c>
      <c r="E642" s="341">
        <v>4</v>
      </c>
      <c r="G642" s="17">
        <f>C642*E642</f>
        <v>4.8</v>
      </c>
      <c r="H642" s="7" t="s">
        <v>29</v>
      </c>
      <c r="I642" s="7">
        <v>0.3</v>
      </c>
      <c r="J642" s="7" t="s">
        <v>73</v>
      </c>
      <c r="K642" s="341">
        <v>0.4</v>
      </c>
      <c r="L642" s="341" t="s">
        <v>68</v>
      </c>
      <c r="M642" s="341">
        <v>1</v>
      </c>
      <c r="N642" s="17">
        <f>(I642+K642*M642)*G642</f>
        <v>3.36</v>
      </c>
      <c r="O642" s="17"/>
      <c r="Q642" s="29"/>
      <c r="R642" s="29"/>
      <c r="S642" s="29"/>
    </row>
    <row r="643" spans="1:19" x14ac:dyDescent="0.3">
      <c r="A643" s="101"/>
      <c r="B643" s="341" t="s">
        <v>95</v>
      </c>
      <c r="C643" s="341">
        <v>0.9</v>
      </c>
      <c r="D643" s="341" t="s">
        <v>68</v>
      </c>
      <c r="E643" s="341">
        <v>7</v>
      </c>
      <c r="G643" s="17">
        <f>C643*E643</f>
        <v>6.3</v>
      </c>
      <c r="H643" s="7" t="s">
        <v>29</v>
      </c>
      <c r="I643" s="7">
        <v>0.3</v>
      </c>
      <c r="J643" s="7" t="s">
        <v>73</v>
      </c>
      <c r="K643" s="341">
        <v>0.4</v>
      </c>
      <c r="L643" s="341" t="s">
        <v>68</v>
      </c>
      <c r="M643" s="341">
        <v>1</v>
      </c>
      <c r="N643" s="17">
        <f>(I643+K643*M643)*G643</f>
        <v>4.4099999999999993</v>
      </c>
      <c r="O643" s="17"/>
      <c r="Q643" s="29"/>
      <c r="R643" s="29"/>
      <c r="S643" s="29"/>
    </row>
    <row r="644" spans="1:19" x14ac:dyDescent="0.3">
      <c r="A644" s="101"/>
      <c r="B644" s="341" t="s">
        <v>96</v>
      </c>
      <c r="C644" s="341">
        <v>2.2999999999999998</v>
      </c>
      <c r="D644" s="341" t="s">
        <v>68</v>
      </c>
      <c r="E644" s="341">
        <v>1</v>
      </c>
      <c r="G644" s="17">
        <f>C644*E644</f>
        <v>2.2999999999999998</v>
      </c>
      <c r="H644" s="7" t="s">
        <v>29</v>
      </c>
      <c r="I644" s="7">
        <v>0.3</v>
      </c>
      <c r="J644" s="7" t="s">
        <v>73</v>
      </c>
      <c r="K644" s="341">
        <v>0.4</v>
      </c>
      <c r="L644" s="341" t="s">
        <v>68</v>
      </c>
      <c r="M644" s="341">
        <v>1</v>
      </c>
      <c r="N644" s="17">
        <f>(I644+K644*M644)*G644</f>
        <v>1.6099999999999999</v>
      </c>
      <c r="O644" s="17"/>
      <c r="Q644" s="29"/>
      <c r="R644" s="29"/>
      <c r="S644" s="29"/>
    </row>
    <row r="645" spans="1:19" ht="15" customHeight="1" x14ac:dyDescent="0.3">
      <c r="A645" s="101"/>
      <c r="B645" s="341" t="s">
        <v>88</v>
      </c>
      <c r="G645" s="17"/>
      <c r="H645" s="7"/>
      <c r="I645" s="7"/>
      <c r="J645" s="7"/>
      <c r="K645" s="341"/>
      <c r="L645" s="341"/>
      <c r="M645" s="341"/>
      <c r="N645" s="17"/>
      <c r="O645" s="17"/>
      <c r="Q645" s="29"/>
      <c r="R645" s="29"/>
      <c r="S645" s="29"/>
    </row>
    <row r="646" spans="1:19" x14ac:dyDescent="0.3">
      <c r="A646" s="101"/>
      <c r="B646" s="367" t="s">
        <v>194</v>
      </c>
      <c r="C646" s="367"/>
      <c r="D646" s="367"/>
      <c r="E646" s="367"/>
      <c r="F646" s="367"/>
      <c r="G646" s="17">
        <f>17.2*2+10.1*2+2.1*2</f>
        <v>58.8</v>
      </c>
      <c r="H646" s="7" t="s">
        <v>29</v>
      </c>
      <c r="I646" s="366">
        <v>0.15</v>
      </c>
      <c r="J646" s="366"/>
      <c r="K646" s="366"/>
      <c r="L646" s="366"/>
      <c r="M646" s="366"/>
      <c r="N646" s="17">
        <f>G646*I646</f>
        <v>8.8199999999999985</v>
      </c>
      <c r="O646" s="17"/>
      <c r="Q646" s="29"/>
      <c r="R646" s="29"/>
      <c r="S646" s="29"/>
    </row>
    <row r="647" spans="1:19" x14ac:dyDescent="0.3">
      <c r="A647" s="101"/>
      <c r="B647" s="341" t="s">
        <v>259</v>
      </c>
      <c r="G647" s="17"/>
      <c r="H647" s="7"/>
      <c r="I647" s="7"/>
      <c r="J647" s="7"/>
      <c r="K647" s="341"/>
      <c r="L647" s="341"/>
      <c r="M647" s="341"/>
      <c r="N647" s="17"/>
      <c r="O647" s="17"/>
      <c r="Q647" s="29"/>
      <c r="R647" s="29"/>
      <c r="S647" s="29"/>
    </row>
    <row r="648" spans="1:19" x14ac:dyDescent="0.3">
      <c r="A648" s="101"/>
      <c r="B648" s="367" t="s">
        <v>215</v>
      </c>
      <c r="C648" s="367"/>
      <c r="D648" s="367"/>
      <c r="E648" s="367"/>
      <c r="F648" s="367"/>
      <c r="G648" s="17">
        <f>1*4+1.5*2+2.25*1</f>
        <v>9.25</v>
      </c>
      <c r="H648" s="7" t="s">
        <v>29</v>
      </c>
      <c r="I648" s="366">
        <v>0.3</v>
      </c>
      <c r="J648" s="366"/>
      <c r="K648" s="366"/>
      <c r="L648" s="366"/>
      <c r="M648" s="366"/>
      <c r="N648" s="17">
        <f>G648*I648</f>
        <v>2.7749999999999999</v>
      </c>
      <c r="O648" s="56">
        <f>SUM(N638:N648)</f>
        <v>37.804999999999993</v>
      </c>
      <c r="P648" s="331" t="s">
        <v>3</v>
      </c>
      <c r="Q648" s="29"/>
      <c r="R648" s="29"/>
      <c r="S648" s="29"/>
    </row>
    <row r="649" spans="1:19" x14ac:dyDescent="0.3">
      <c r="A649" s="101"/>
      <c r="B649" s="333"/>
      <c r="C649" s="333"/>
      <c r="D649" s="333"/>
      <c r="E649" s="333"/>
      <c r="F649" s="333"/>
      <c r="G649" s="17"/>
      <c r="H649" s="7"/>
      <c r="I649" s="85"/>
      <c r="J649" s="85"/>
      <c r="K649" s="85"/>
      <c r="L649" s="85"/>
      <c r="M649" s="85"/>
      <c r="N649" s="17"/>
      <c r="O649" s="17"/>
      <c r="Q649" s="29"/>
      <c r="R649" s="29"/>
      <c r="S649" s="29"/>
    </row>
    <row r="650" spans="1:19" ht="15.6" x14ac:dyDescent="0.3">
      <c r="A650" s="94"/>
      <c r="B650" s="54"/>
      <c r="C650" s="54"/>
      <c r="D650" s="54"/>
      <c r="E650" s="54"/>
      <c r="F650" s="54"/>
      <c r="G650" s="59"/>
      <c r="H650" s="11"/>
      <c r="I650" s="11"/>
      <c r="J650" s="11"/>
      <c r="K650" s="341"/>
      <c r="L650" s="341"/>
      <c r="M650" s="341"/>
      <c r="N650" s="17"/>
      <c r="O650" s="17"/>
      <c r="Q650" s="23"/>
      <c r="R650" s="23"/>
      <c r="S650" s="23"/>
    </row>
    <row r="651" spans="1:19" x14ac:dyDescent="0.3">
      <c r="A651" s="94"/>
      <c r="G651" s="17"/>
      <c r="K651" s="341"/>
      <c r="L651" s="341"/>
      <c r="M651" s="341"/>
      <c r="N651" s="17"/>
      <c r="O651" s="17"/>
      <c r="Q651" s="29"/>
      <c r="R651" s="29"/>
      <c r="S651" s="29"/>
    </row>
    <row r="652" spans="1:19" x14ac:dyDescent="0.3">
      <c r="A652" s="94"/>
      <c r="G652" s="17"/>
      <c r="K652" s="341"/>
      <c r="L652" s="341"/>
      <c r="M652" s="341"/>
      <c r="N652" s="17"/>
      <c r="O652" s="17"/>
      <c r="Q652" s="29"/>
      <c r="R652" s="29"/>
      <c r="S652" s="29"/>
    </row>
    <row r="653" spans="1:19" ht="15" customHeight="1" x14ac:dyDescent="0.3">
      <c r="B653" s="221" t="s">
        <v>144</v>
      </c>
      <c r="C653" s="331"/>
      <c r="D653" s="331"/>
      <c r="E653" s="331"/>
      <c r="F653" s="331"/>
      <c r="G653" s="331"/>
      <c r="K653" s="331"/>
      <c r="L653" s="331"/>
      <c r="M653" s="331"/>
      <c r="Q653" s="331"/>
      <c r="R653" s="331"/>
      <c r="S653" s="331"/>
    </row>
    <row r="654" spans="1:19" x14ac:dyDescent="0.3">
      <c r="A654" s="330" t="s">
        <v>0</v>
      </c>
      <c r="B654" s="353" t="s">
        <v>145</v>
      </c>
      <c r="C654" s="353"/>
      <c r="D654" s="353"/>
      <c r="E654" s="353"/>
      <c r="F654" s="331"/>
      <c r="G654" s="331"/>
      <c r="K654" s="331"/>
      <c r="L654" s="331"/>
      <c r="M654" s="331"/>
      <c r="Q654" s="331"/>
      <c r="R654" s="331"/>
      <c r="S654" s="331"/>
    </row>
    <row r="655" spans="1:19" x14ac:dyDescent="0.3">
      <c r="B655" s="17">
        <f>O274</f>
        <v>455.49</v>
      </c>
      <c r="C655" s="17">
        <f>O278*0.2</f>
        <v>17.100000000000001</v>
      </c>
      <c r="D655" s="17">
        <f>-O500</f>
        <v>-177.98500000000001</v>
      </c>
      <c r="E655" s="17">
        <f>-O503</f>
        <v>-3.5999999999999996</v>
      </c>
      <c r="F655" s="17"/>
      <c r="G655" s="17">
        <f>SUM(B655:F656)</f>
        <v>291.005</v>
      </c>
      <c r="H655" s="7" t="s">
        <v>3</v>
      </c>
      <c r="I655" s="7"/>
      <c r="J655" s="7"/>
      <c r="K655" s="50"/>
      <c r="L655" s="50"/>
      <c r="M655" s="50"/>
      <c r="N655" s="17">
        <f>G655</f>
        <v>291.005</v>
      </c>
      <c r="O655" s="56">
        <f>N655</f>
        <v>291.005</v>
      </c>
      <c r="P655" s="7" t="s">
        <v>3</v>
      </c>
      <c r="Q655" s="331"/>
      <c r="R655" s="331"/>
      <c r="S655" s="331"/>
    </row>
    <row r="656" spans="1:19" x14ac:dyDescent="0.3">
      <c r="B656" s="17">
        <v>0</v>
      </c>
      <c r="C656" s="17"/>
      <c r="D656" s="331"/>
      <c r="E656" s="331"/>
      <c r="F656" s="331"/>
      <c r="G656" s="331"/>
      <c r="K656" s="331"/>
      <c r="L656" s="331"/>
      <c r="M656" s="331"/>
      <c r="Q656" s="331"/>
      <c r="R656" s="331"/>
      <c r="S656" s="331"/>
    </row>
    <row r="657" spans="1:19" ht="15" customHeight="1" x14ac:dyDescent="0.3">
      <c r="B657" s="331"/>
      <c r="C657" s="331"/>
      <c r="D657" s="331"/>
      <c r="E657" s="331"/>
      <c r="F657" s="331"/>
      <c r="G657" s="331"/>
      <c r="K657" s="331"/>
      <c r="L657" s="331"/>
      <c r="M657" s="331"/>
      <c r="Q657" s="331"/>
      <c r="R657" s="331"/>
      <c r="S657" s="331"/>
    </row>
    <row r="658" spans="1:19" x14ac:dyDescent="0.3">
      <c r="A658" s="330" t="s">
        <v>12</v>
      </c>
      <c r="B658" s="353" t="s">
        <v>146</v>
      </c>
      <c r="C658" s="353"/>
      <c r="D658" s="353"/>
      <c r="E658" s="353"/>
      <c r="F658" s="331"/>
      <c r="G658" s="331"/>
      <c r="K658" s="331"/>
      <c r="L658" s="331"/>
      <c r="M658" s="331"/>
      <c r="Q658" s="331"/>
      <c r="R658" s="331"/>
      <c r="S658" s="331"/>
    </row>
    <row r="659" spans="1:19" ht="30" customHeight="1" x14ac:dyDescent="0.3">
      <c r="B659" s="336">
        <f>O581</f>
        <v>124.22000000000001</v>
      </c>
      <c r="C659" s="17">
        <f>O576</f>
        <v>0</v>
      </c>
      <c r="D659" s="17">
        <v>0</v>
      </c>
      <c r="E659" s="17">
        <f>-O490</f>
        <v>0</v>
      </c>
      <c r="F659" s="17"/>
      <c r="G659" s="17">
        <f>SUM(B659:F660)</f>
        <v>124.22000000000001</v>
      </c>
      <c r="H659" s="7" t="s">
        <v>3</v>
      </c>
      <c r="I659" s="7"/>
      <c r="J659" s="7"/>
      <c r="K659" s="50"/>
      <c r="L659" s="50"/>
      <c r="M659" s="50"/>
      <c r="N659" s="17">
        <f>G659</f>
        <v>124.22000000000001</v>
      </c>
      <c r="O659" s="56">
        <f>N659</f>
        <v>124.22000000000001</v>
      </c>
      <c r="P659" s="7" t="s">
        <v>3</v>
      </c>
      <c r="Q659" s="331"/>
      <c r="R659" s="331"/>
      <c r="S659" s="331"/>
    </row>
    <row r="660" spans="1:19" x14ac:dyDescent="0.3">
      <c r="B660" s="17"/>
      <c r="C660" s="331"/>
      <c r="D660" s="331"/>
      <c r="E660" s="331"/>
      <c r="F660" s="331"/>
      <c r="G660" s="331"/>
      <c r="K660" s="331"/>
      <c r="L660" s="331"/>
      <c r="M660" s="331"/>
      <c r="Q660" s="331"/>
      <c r="R660" s="331"/>
      <c r="S660" s="331"/>
    </row>
    <row r="661" spans="1:19" x14ac:dyDescent="0.3">
      <c r="B661" s="331"/>
      <c r="C661" s="331"/>
      <c r="D661" s="331"/>
      <c r="E661" s="331"/>
      <c r="F661" s="331"/>
      <c r="G661" s="331"/>
      <c r="K661" s="331"/>
      <c r="L661" s="331"/>
      <c r="M661" s="331"/>
      <c r="Q661" s="331"/>
      <c r="R661" s="331"/>
      <c r="S661" s="331"/>
    </row>
    <row r="662" spans="1:19" ht="15" customHeight="1" x14ac:dyDescent="0.3">
      <c r="A662" s="330" t="s">
        <v>4</v>
      </c>
      <c r="B662" s="332" t="s">
        <v>148</v>
      </c>
      <c r="C662" s="332"/>
      <c r="D662" s="332"/>
      <c r="E662" s="332"/>
      <c r="F662" s="331"/>
      <c r="G662" s="331"/>
      <c r="K662" s="331"/>
      <c r="L662" s="331"/>
      <c r="M662" s="331"/>
      <c r="Q662" s="331"/>
      <c r="R662" s="331"/>
      <c r="S662" s="331"/>
    </row>
    <row r="663" spans="1:19" ht="15" customHeight="1" x14ac:dyDescent="0.3">
      <c r="B663" s="336">
        <f>O655</f>
        <v>291.005</v>
      </c>
      <c r="C663" s="17">
        <f>O659</f>
        <v>124.22000000000001</v>
      </c>
      <c r="D663" s="331"/>
      <c r="E663" s="331"/>
      <c r="F663" s="331"/>
      <c r="G663" s="122">
        <f>SUM(B663:F663)</f>
        <v>415.22500000000002</v>
      </c>
      <c r="H663" s="7" t="s">
        <v>3</v>
      </c>
      <c r="I663" s="7"/>
      <c r="J663" s="7"/>
      <c r="K663" s="50"/>
      <c r="L663" s="50"/>
      <c r="M663" s="50"/>
      <c r="N663" s="17">
        <f>G663</f>
        <v>415.22500000000002</v>
      </c>
      <c r="O663" s="56">
        <f>N663</f>
        <v>415.22500000000002</v>
      </c>
      <c r="P663" s="7" t="s">
        <v>3</v>
      </c>
      <c r="Q663" s="331"/>
      <c r="R663" s="331"/>
      <c r="S663" s="331"/>
    </row>
    <row r="664" spans="1:19" x14ac:dyDescent="0.3">
      <c r="B664" s="331"/>
      <c r="C664" s="331"/>
      <c r="D664" s="331"/>
      <c r="E664" s="331"/>
      <c r="F664" s="331"/>
      <c r="G664" s="331"/>
      <c r="K664" s="331"/>
      <c r="L664" s="331"/>
      <c r="M664" s="331"/>
      <c r="Q664" s="331"/>
      <c r="R664" s="331"/>
      <c r="S664" s="331"/>
    </row>
    <row r="665" spans="1:19" x14ac:dyDescent="0.3">
      <c r="B665" s="331"/>
      <c r="C665" s="331"/>
      <c r="D665" s="331"/>
      <c r="E665" s="331"/>
      <c r="F665" s="331"/>
      <c r="G665" s="331"/>
      <c r="K665" s="331"/>
      <c r="L665" s="331"/>
      <c r="M665" s="331"/>
      <c r="Q665" s="331"/>
      <c r="R665" s="331"/>
      <c r="S665" s="331"/>
    </row>
    <row r="666" spans="1:19" x14ac:dyDescent="0.3">
      <c r="A666" s="330" t="s">
        <v>5</v>
      </c>
      <c r="B666" s="353" t="s">
        <v>149</v>
      </c>
      <c r="C666" s="353"/>
      <c r="D666" s="353"/>
      <c r="E666" s="353"/>
      <c r="F666" s="331"/>
      <c r="G666" s="331"/>
      <c r="K666" s="331"/>
      <c r="L666" s="331"/>
      <c r="M666" s="331"/>
      <c r="Q666" s="331"/>
      <c r="R666" s="331"/>
      <c r="S666" s="331"/>
    </row>
    <row r="667" spans="1:19" x14ac:dyDescent="0.3">
      <c r="B667" s="17" t="s">
        <v>150</v>
      </c>
      <c r="C667" s="17"/>
      <c r="D667" s="17">
        <f>O372</f>
        <v>73.94</v>
      </c>
      <c r="E667" s="331"/>
      <c r="F667" s="331"/>
      <c r="G667" s="122">
        <f>SUM(B667:F667)</f>
        <v>73.94</v>
      </c>
      <c r="H667" s="7" t="s">
        <v>3</v>
      </c>
      <c r="I667" s="366">
        <v>1.1000000000000001</v>
      </c>
      <c r="J667" s="366"/>
      <c r="K667" s="366"/>
      <c r="L667" s="366"/>
      <c r="M667" s="366"/>
      <c r="N667" s="17">
        <f>G667*I667</f>
        <v>81.334000000000003</v>
      </c>
      <c r="Q667" s="331"/>
      <c r="R667" s="331"/>
      <c r="S667" s="331"/>
    </row>
    <row r="668" spans="1:19" x14ac:dyDescent="0.3">
      <c r="B668" s="331" t="s">
        <v>184</v>
      </c>
      <c r="C668" s="331"/>
      <c r="D668" s="17">
        <v>0</v>
      </c>
      <c r="E668" s="331"/>
      <c r="F668" s="331"/>
      <c r="G668" s="122">
        <f>SUM(B668:F668)</f>
        <v>0</v>
      </c>
      <c r="H668" s="7" t="s">
        <v>29</v>
      </c>
      <c r="I668" s="366">
        <v>0.2</v>
      </c>
      <c r="J668" s="366"/>
      <c r="K668" s="366"/>
      <c r="L668" s="366"/>
      <c r="M668" s="366"/>
      <c r="N668" s="17">
        <f>G668*I668</f>
        <v>0</v>
      </c>
      <c r="Q668" s="331"/>
      <c r="R668" s="331"/>
      <c r="S668" s="331"/>
    </row>
    <row r="669" spans="1:19" x14ac:dyDescent="0.3">
      <c r="B669" s="331" t="s">
        <v>257</v>
      </c>
      <c r="C669" s="331"/>
      <c r="D669" s="17">
        <f>O397</f>
        <v>30.843749999999993</v>
      </c>
      <c r="E669" s="331"/>
      <c r="F669" s="331"/>
      <c r="G669" s="122">
        <f>SUM(B669:F669)</f>
        <v>30.843749999999993</v>
      </c>
      <c r="H669" s="7" t="s">
        <v>3</v>
      </c>
      <c r="I669" s="366">
        <v>1</v>
      </c>
      <c r="J669" s="366"/>
      <c r="K669" s="366"/>
      <c r="L669" s="366"/>
      <c r="M669" s="366"/>
      <c r="N669" s="17">
        <f>G669*I669</f>
        <v>30.843749999999993</v>
      </c>
      <c r="O669" s="56">
        <f>SUM(N667:N670)</f>
        <v>138.41775000000001</v>
      </c>
      <c r="P669" s="331" t="s">
        <v>3</v>
      </c>
      <c r="Q669" s="331"/>
      <c r="R669" s="331"/>
      <c r="S669" s="331"/>
    </row>
    <row r="670" spans="1:19" x14ac:dyDescent="0.3">
      <c r="B670" s="331" t="s">
        <v>258</v>
      </c>
      <c r="C670" s="331"/>
      <c r="D670" s="17">
        <f>O393</f>
        <v>26.24</v>
      </c>
      <c r="E670" s="331"/>
      <c r="F670" s="331"/>
      <c r="G670" s="122">
        <f>SUM(B670:F670)</f>
        <v>26.24</v>
      </c>
      <c r="H670" s="7" t="s">
        <v>3</v>
      </c>
      <c r="I670" s="366">
        <v>1</v>
      </c>
      <c r="J670" s="366"/>
      <c r="K670" s="366"/>
      <c r="L670" s="366"/>
      <c r="M670" s="366"/>
      <c r="N670" s="17">
        <f>G670*I670</f>
        <v>26.24</v>
      </c>
      <c r="Q670" s="331"/>
      <c r="R670" s="331"/>
      <c r="S670" s="331"/>
    </row>
    <row r="671" spans="1:19" x14ac:dyDescent="0.3">
      <c r="B671" s="331"/>
      <c r="C671" s="331"/>
      <c r="D671" s="331"/>
      <c r="E671" s="331"/>
      <c r="F671" s="331"/>
      <c r="G671" s="331"/>
      <c r="K671" s="331"/>
      <c r="L671" s="331"/>
      <c r="M671" s="331"/>
      <c r="Q671" s="331"/>
      <c r="R671" s="331"/>
      <c r="S671" s="331"/>
    </row>
    <row r="672" spans="1:19" x14ac:dyDescent="0.3">
      <c r="G672" s="48"/>
      <c r="H672" s="7"/>
      <c r="I672" s="7"/>
      <c r="J672" s="7"/>
      <c r="N672" s="17"/>
      <c r="O672" s="17"/>
      <c r="Q672" s="29"/>
      <c r="R672" s="29"/>
      <c r="S672" s="29"/>
    </row>
    <row r="673" spans="1:19" x14ac:dyDescent="0.3">
      <c r="G673" s="48"/>
      <c r="H673" s="7"/>
      <c r="I673" s="7"/>
      <c r="J673" s="7"/>
      <c r="N673" s="17"/>
      <c r="O673" s="17"/>
      <c r="Q673" s="29"/>
      <c r="R673" s="29"/>
      <c r="S673" s="29"/>
    </row>
    <row r="674" spans="1:19" ht="15" customHeight="1" x14ac:dyDescent="0.3">
      <c r="A674" s="210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</row>
    <row r="675" spans="1:19" x14ac:dyDescent="0.3">
      <c r="A675" s="210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</row>
    <row r="676" spans="1:19" x14ac:dyDescent="0.3">
      <c r="A676" s="210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</row>
    <row r="677" spans="1:19" x14ac:dyDescent="0.3">
      <c r="A677" s="210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</row>
    <row r="678" spans="1:19" x14ac:dyDescent="0.3">
      <c r="A678" s="210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</row>
    <row r="679" spans="1:19" x14ac:dyDescent="0.3">
      <c r="A679" s="210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</row>
    <row r="680" spans="1:19" x14ac:dyDescent="0.3">
      <c r="A680" s="210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</row>
    <row r="681" spans="1:19" ht="15" customHeight="1" x14ac:dyDescent="0.3"/>
    <row r="683" spans="1:19" x14ac:dyDescent="0.3">
      <c r="A683" s="210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</row>
    <row r="684" spans="1:19" ht="15" customHeight="1" x14ac:dyDescent="0.3">
      <c r="A684" s="210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</row>
    <row r="685" spans="1:19" ht="27.75" customHeight="1" x14ac:dyDescent="0.3">
      <c r="A685" s="210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</row>
    <row r="686" spans="1:19" x14ac:dyDescent="0.3">
      <c r="A686" s="210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</row>
    <row r="687" spans="1:19" x14ac:dyDescent="0.3">
      <c r="A687" s="210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</row>
    <row r="688" spans="1:19" x14ac:dyDescent="0.3">
      <c r="A688" s="210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</row>
    <row r="689" spans="1:19" x14ac:dyDescent="0.3">
      <c r="A689" s="210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</row>
    <row r="690" spans="1:19" x14ac:dyDescent="0.3">
      <c r="A690" s="210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</row>
    <row r="691" spans="1:19" ht="15" customHeight="1" x14ac:dyDescent="0.3">
      <c r="Q691" s="331"/>
      <c r="R691" s="331"/>
      <c r="S691" s="331"/>
    </row>
    <row r="692" spans="1:19" x14ac:dyDescent="0.3">
      <c r="B692" s="331"/>
      <c r="C692" s="331"/>
      <c r="D692" s="331"/>
      <c r="E692" s="331"/>
      <c r="F692" s="331"/>
      <c r="G692" s="331"/>
      <c r="K692" s="331"/>
      <c r="L692" s="331"/>
      <c r="M692" s="331"/>
      <c r="Q692" s="331"/>
      <c r="R692" s="331"/>
      <c r="S692" s="331"/>
    </row>
    <row r="693" spans="1:19" x14ac:dyDescent="0.3">
      <c r="B693" s="331"/>
      <c r="C693" s="331"/>
      <c r="D693" s="331"/>
      <c r="E693" s="331"/>
      <c r="F693" s="331"/>
      <c r="G693" s="331"/>
      <c r="K693" s="331"/>
      <c r="L693" s="331"/>
      <c r="M693" s="331"/>
      <c r="Q693" s="331"/>
      <c r="R693" s="331"/>
      <c r="S693" s="331"/>
    </row>
    <row r="694" spans="1:19" x14ac:dyDescent="0.3">
      <c r="B694" s="331"/>
      <c r="C694" s="331"/>
      <c r="D694" s="331"/>
      <c r="E694" s="331"/>
      <c r="F694" s="331"/>
      <c r="G694" s="331"/>
      <c r="K694" s="331"/>
      <c r="L694" s="331"/>
      <c r="M694" s="331"/>
      <c r="Q694" s="331"/>
      <c r="R694" s="331"/>
      <c r="S694" s="331"/>
    </row>
    <row r="695" spans="1:19" ht="29.25" customHeight="1" x14ac:dyDescent="0.3">
      <c r="B695" s="331"/>
      <c r="C695" s="331"/>
      <c r="D695" s="331"/>
      <c r="E695" s="331"/>
      <c r="F695" s="331"/>
      <c r="G695" s="331"/>
      <c r="K695" s="331"/>
      <c r="L695" s="331"/>
      <c r="M695" s="331"/>
      <c r="Q695" s="331"/>
      <c r="R695" s="331"/>
      <c r="S695" s="331"/>
    </row>
    <row r="696" spans="1:19" ht="15" customHeight="1" x14ac:dyDescent="0.3">
      <c r="B696" s="331"/>
      <c r="C696" s="331"/>
      <c r="D696" s="331"/>
      <c r="E696" s="331"/>
      <c r="F696" s="331"/>
      <c r="G696" s="331"/>
      <c r="K696" s="331"/>
      <c r="L696" s="331"/>
      <c r="M696" s="331"/>
      <c r="Q696" s="331"/>
      <c r="R696" s="331"/>
      <c r="S696" s="331"/>
    </row>
    <row r="697" spans="1:19" x14ac:dyDescent="0.3">
      <c r="B697" s="331"/>
      <c r="C697" s="331"/>
      <c r="D697" s="331"/>
      <c r="E697" s="331"/>
      <c r="F697" s="331"/>
      <c r="G697" s="331"/>
      <c r="K697" s="331"/>
      <c r="L697" s="331"/>
      <c r="M697" s="331"/>
      <c r="Q697" s="331"/>
      <c r="R697" s="331"/>
      <c r="S697" s="331"/>
    </row>
    <row r="698" spans="1:19" x14ac:dyDescent="0.3">
      <c r="Q698" s="331"/>
      <c r="R698" s="331"/>
      <c r="S698" s="331"/>
    </row>
    <row r="699" spans="1:19" x14ac:dyDescent="0.3">
      <c r="Q699" s="331"/>
      <c r="R699" s="331"/>
      <c r="S699" s="331"/>
    </row>
    <row r="700" spans="1:19" x14ac:dyDescent="0.3">
      <c r="B700" s="331"/>
      <c r="C700" s="331"/>
      <c r="D700" s="331"/>
      <c r="E700" s="331"/>
      <c r="F700" s="331"/>
      <c r="G700" s="331"/>
      <c r="K700" s="331"/>
      <c r="L700" s="331"/>
      <c r="M700" s="331"/>
      <c r="Q700" s="331"/>
      <c r="R700" s="331"/>
      <c r="S700" s="331"/>
    </row>
    <row r="701" spans="1:19" ht="15" customHeight="1" x14ac:dyDescent="0.3">
      <c r="B701" s="331"/>
      <c r="C701" s="331"/>
      <c r="D701" s="331"/>
      <c r="E701" s="331"/>
      <c r="F701" s="331"/>
      <c r="G701" s="331"/>
      <c r="K701" s="331"/>
      <c r="L701" s="331"/>
      <c r="M701" s="331"/>
      <c r="Q701" s="331"/>
      <c r="R701" s="331"/>
      <c r="S701" s="331"/>
    </row>
    <row r="702" spans="1:19" ht="15" customHeight="1" x14ac:dyDescent="0.3">
      <c r="B702" s="331"/>
      <c r="C702" s="331"/>
      <c r="D702" s="331"/>
      <c r="E702" s="331"/>
      <c r="F702" s="331"/>
      <c r="G702" s="331"/>
      <c r="K702" s="331"/>
      <c r="L702" s="331"/>
      <c r="M702" s="331"/>
      <c r="Q702" s="331"/>
      <c r="R702" s="331"/>
      <c r="S702" s="331"/>
    </row>
    <row r="703" spans="1:19" ht="15" customHeight="1" x14ac:dyDescent="0.3">
      <c r="B703" s="331"/>
      <c r="C703" s="331"/>
      <c r="D703" s="331"/>
      <c r="E703" s="331"/>
      <c r="F703" s="331"/>
      <c r="G703" s="331"/>
      <c r="K703" s="331"/>
      <c r="L703" s="331"/>
      <c r="M703" s="331"/>
      <c r="Q703" s="331"/>
      <c r="R703" s="331"/>
      <c r="S703" s="331"/>
    </row>
    <row r="704" spans="1:19" ht="15" customHeight="1" x14ac:dyDescent="0.3">
      <c r="B704" s="331"/>
      <c r="C704" s="331"/>
      <c r="D704" s="331"/>
      <c r="E704" s="331"/>
      <c r="F704" s="331"/>
      <c r="G704" s="331"/>
      <c r="K704" s="331"/>
      <c r="L704" s="331"/>
      <c r="M704" s="331"/>
      <c r="Q704" s="331"/>
      <c r="R704" s="331"/>
      <c r="S704" s="331"/>
    </row>
    <row r="705" spans="2:19" ht="15" customHeight="1" x14ac:dyDescent="0.3">
      <c r="B705" s="331"/>
      <c r="C705" s="331"/>
      <c r="D705" s="331"/>
      <c r="E705" s="331"/>
      <c r="F705" s="331"/>
      <c r="G705" s="331"/>
      <c r="K705" s="331"/>
      <c r="L705" s="331"/>
      <c r="M705" s="331"/>
      <c r="Q705" s="331"/>
      <c r="R705" s="331"/>
      <c r="S705" s="331"/>
    </row>
    <row r="706" spans="2:19" x14ac:dyDescent="0.3">
      <c r="B706" s="331"/>
      <c r="C706" s="331"/>
      <c r="D706" s="331"/>
      <c r="E706" s="331"/>
      <c r="F706" s="331"/>
      <c r="G706" s="331"/>
      <c r="K706" s="331"/>
      <c r="L706" s="331"/>
      <c r="M706" s="331"/>
      <c r="Q706" s="331"/>
      <c r="R706" s="331"/>
      <c r="S706" s="331"/>
    </row>
    <row r="707" spans="2:19" ht="28.5" customHeight="1" x14ac:dyDescent="0.3">
      <c r="B707" s="331"/>
      <c r="C707" s="331"/>
      <c r="D707" s="331"/>
      <c r="E707" s="331"/>
      <c r="F707" s="331"/>
      <c r="G707" s="331"/>
      <c r="K707" s="331"/>
      <c r="L707" s="331"/>
      <c r="M707" s="331"/>
      <c r="Q707" s="331"/>
      <c r="R707" s="331"/>
      <c r="S707" s="331"/>
    </row>
    <row r="708" spans="2:19" ht="15" customHeight="1" x14ac:dyDescent="0.3">
      <c r="B708" s="331"/>
      <c r="C708" s="331"/>
      <c r="D708" s="331"/>
      <c r="E708" s="331"/>
      <c r="F708" s="331"/>
      <c r="G708" s="331"/>
      <c r="K708" s="331"/>
      <c r="L708" s="331"/>
      <c r="M708" s="331"/>
      <c r="Q708" s="331"/>
      <c r="R708" s="331"/>
      <c r="S708" s="331"/>
    </row>
    <row r="709" spans="2:19" ht="15" customHeight="1" x14ac:dyDescent="0.3">
      <c r="B709" s="331"/>
      <c r="C709" s="331"/>
      <c r="D709" s="331"/>
      <c r="E709" s="331"/>
      <c r="F709" s="331"/>
      <c r="G709" s="331"/>
      <c r="K709" s="331"/>
      <c r="L709" s="331"/>
      <c r="M709" s="331"/>
      <c r="Q709" s="331"/>
      <c r="R709" s="331"/>
      <c r="S709" s="331"/>
    </row>
    <row r="710" spans="2:19" x14ac:dyDescent="0.3">
      <c r="Q710" s="331"/>
      <c r="R710" s="331"/>
      <c r="S710" s="331"/>
    </row>
    <row r="711" spans="2:19" x14ac:dyDescent="0.3">
      <c r="Q711" s="331"/>
      <c r="R711" s="331"/>
      <c r="S711" s="331"/>
    </row>
    <row r="712" spans="2:19" ht="15" customHeight="1" x14ac:dyDescent="0.3">
      <c r="Q712" s="331"/>
      <c r="R712" s="331"/>
      <c r="S712" s="331"/>
    </row>
    <row r="713" spans="2:19" ht="15" customHeight="1" x14ac:dyDescent="0.3">
      <c r="Q713" s="331"/>
      <c r="R713" s="331"/>
      <c r="S713" s="331"/>
    </row>
    <row r="714" spans="2:19" x14ac:dyDescent="0.3">
      <c r="Q714" s="331"/>
      <c r="R714" s="331"/>
      <c r="S714" s="331"/>
    </row>
    <row r="715" spans="2:19" x14ac:dyDescent="0.3">
      <c r="Q715" s="331"/>
      <c r="R715" s="331"/>
      <c r="S715" s="331"/>
    </row>
    <row r="716" spans="2:19" x14ac:dyDescent="0.3">
      <c r="Q716" s="331"/>
      <c r="R716" s="331"/>
      <c r="S716" s="331"/>
    </row>
    <row r="717" spans="2:19" x14ac:dyDescent="0.3">
      <c r="Q717" s="331"/>
      <c r="R717" s="331"/>
      <c r="S717" s="331"/>
    </row>
    <row r="718" spans="2:19" x14ac:dyDescent="0.3">
      <c r="Q718" s="331"/>
      <c r="R718" s="331"/>
      <c r="S718" s="331"/>
    </row>
    <row r="719" spans="2:19" x14ac:dyDescent="0.3">
      <c r="Q719" s="331"/>
      <c r="R719" s="331"/>
      <c r="S719" s="331"/>
    </row>
    <row r="720" spans="2:19" x14ac:dyDescent="0.3">
      <c r="Q720" s="331"/>
      <c r="R720" s="331"/>
      <c r="S720" s="331"/>
    </row>
    <row r="721" spans="17:19" x14ac:dyDescent="0.3">
      <c r="Q721" s="331"/>
      <c r="R721" s="331"/>
      <c r="S721" s="331"/>
    </row>
    <row r="722" spans="17:19" x14ac:dyDescent="0.3">
      <c r="Q722" s="331"/>
      <c r="R722" s="331"/>
      <c r="S722" s="331"/>
    </row>
  </sheetData>
  <mergeCells count="331">
    <mergeCell ref="B524:F524"/>
    <mergeCell ref="B530:I530"/>
    <mergeCell ref="B550:E550"/>
    <mergeCell ref="B554:E554"/>
    <mergeCell ref="B635:F635"/>
    <mergeCell ref="B408:K408"/>
    <mergeCell ref="B410:F410"/>
    <mergeCell ref="B411:F411"/>
    <mergeCell ref="B426:F426"/>
    <mergeCell ref="B427:F427"/>
    <mergeCell ref="B434:F434"/>
    <mergeCell ref="I434:M434"/>
    <mergeCell ref="I435:M435"/>
    <mergeCell ref="B437:K437"/>
    <mergeCell ref="B441:K441"/>
    <mergeCell ref="B429:K429"/>
    <mergeCell ref="B430:F430"/>
    <mergeCell ref="B431:F431"/>
    <mergeCell ref="B433:K433"/>
    <mergeCell ref="B455:F455"/>
    <mergeCell ref="B458:F458"/>
    <mergeCell ref="B459:F459"/>
    <mergeCell ref="B461:K461"/>
    <mergeCell ref="B462:F462"/>
    <mergeCell ref="B5:K5"/>
    <mergeCell ref="A9:P9"/>
    <mergeCell ref="A10:P10"/>
    <mergeCell ref="B18:H18"/>
    <mergeCell ref="B302:F302"/>
    <mergeCell ref="B318:H318"/>
    <mergeCell ref="B319:H319"/>
    <mergeCell ref="B324:F324"/>
    <mergeCell ref="B342:F342"/>
    <mergeCell ref="B320:F320"/>
    <mergeCell ref="B329:F329"/>
    <mergeCell ref="B126:F126"/>
    <mergeCell ref="B176:F176"/>
    <mergeCell ref="B209:H209"/>
    <mergeCell ref="B210:F210"/>
    <mergeCell ref="B215:F215"/>
    <mergeCell ref="B233:F233"/>
    <mergeCell ref="B127:F127"/>
    <mergeCell ref="B129:F129"/>
    <mergeCell ref="B130:F130"/>
    <mergeCell ref="B131:F131"/>
    <mergeCell ref="B139:F139"/>
    <mergeCell ref="B140:H140"/>
    <mergeCell ref="B188:F188"/>
    <mergeCell ref="I29:M29"/>
    <mergeCell ref="I30:M30"/>
    <mergeCell ref="I31:M31"/>
    <mergeCell ref="I32:M32"/>
    <mergeCell ref="I33:M33"/>
    <mergeCell ref="B34:F34"/>
    <mergeCell ref="B19:F19"/>
    <mergeCell ref="B20:F20"/>
    <mergeCell ref="B21:F21"/>
    <mergeCell ref="B22:H22"/>
    <mergeCell ref="B28:H28"/>
    <mergeCell ref="I40:M40"/>
    <mergeCell ref="I41:M41"/>
    <mergeCell ref="I42:M42"/>
    <mergeCell ref="I43:M43"/>
    <mergeCell ref="I44:M44"/>
    <mergeCell ref="B46:H46"/>
    <mergeCell ref="B35:H35"/>
    <mergeCell ref="B36:F36"/>
    <mergeCell ref="I36:M36"/>
    <mergeCell ref="B39:H39"/>
    <mergeCell ref="B62:H62"/>
    <mergeCell ref="B63:F63"/>
    <mergeCell ref="B64:F64"/>
    <mergeCell ref="B65:F65"/>
    <mergeCell ref="B67:H67"/>
    <mergeCell ref="B47:F47"/>
    <mergeCell ref="I79:M79"/>
    <mergeCell ref="I80:M80"/>
    <mergeCell ref="B86:H86"/>
    <mergeCell ref="I47:M47"/>
    <mergeCell ref="B50:H50"/>
    <mergeCell ref="I51:M51"/>
    <mergeCell ref="B54:H54"/>
    <mergeCell ref="B87:F87"/>
    <mergeCell ref="B88:F88"/>
    <mergeCell ref="B72:F72"/>
    <mergeCell ref="B74:H74"/>
    <mergeCell ref="I75:M75"/>
    <mergeCell ref="I76:M76"/>
    <mergeCell ref="B78:H78"/>
    <mergeCell ref="I105:M105"/>
    <mergeCell ref="B112:H112"/>
    <mergeCell ref="B91:F91"/>
    <mergeCell ref="B92:F92"/>
    <mergeCell ref="B94:F94"/>
    <mergeCell ref="B95:F95"/>
    <mergeCell ref="B97:H97"/>
    <mergeCell ref="B113:F113"/>
    <mergeCell ref="B114:F114"/>
    <mergeCell ref="B115:F115"/>
    <mergeCell ref="B118:H118"/>
    <mergeCell ref="B125:H125"/>
    <mergeCell ref="B104:H104"/>
    <mergeCell ref="B105:F105"/>
    <mergeCell ref="B132:F132"/>
    <mergeCell ref="B133:H133"/>
    <mergeCell ref="I141:M141"/>
    <mergeCell ref="I142:M142"/>
    <mergeCell ref="I143:M143"/>
    <mergeCell ref="B144:F144"/>
    <mergeCell ref="I151:M151"/>
    <mergeCell ref="B152:F152"/>
    <mergeCell ref="B154:H154"/>
    <mergeCell ref="I159:M159"/>
    <mergeCell ref="I164:M164"/>
    <mergeCell ref="B146:H146"/>
    <mergeCell ref="B147:F147"/>
    <mergeCell ref="I147:M147"/>
    <mergeCell ref="B148:F148"/>
    <mergeCell ref="I148:M148"/>
    <mergeCell ref="I169:M169"/>
    <mergeCell ref="B171:E171"/>
    <mergeCell ref="B172:F172"/>
    <mergeCell ref="I172:M172"/>
    <mergeCell ref="B173:F173"/>
    <mergeCell ref="I173:K173"/>
    <mergeCell ref="I185:K185"/>
    <mergeCell ref="B186:F186"/>
    <mergeCell ref="I186:K186"/>
    <mergeCell ref="I189:K189"/>
    <mergeCell ref="I176:M176"/>
    <mergeCell ref="B177:F177"/>
    <mergeCell ref="I177:K177"/>
    <mergeCell ref="B183:H183"/>
    <mergeCell ref="B184:F184"/>
    <mergeCell ref="I199:K199"/>
    <mergeCell ref="B190:F190"/>
    <mergeCell ref="I190:K190"/>
    <mergeCell ref="B192:F192"/>
    <mergeCell ref="I193:K193"/>
    <mergeCell ref="B194:F194"/>
    <mergeCell ref="I194:K194"/>
    <mergeCell ref="I202:K202"/>
    <mergeCell ref="B203:F203"/>
    <mergeCell ref="I203:K203"/>
    <mergeCell ref="B196:H196"/>
    <mergeCell ref="B197:F197"/>
    <mergeCell ref="B198:F198"/>
    <mergeCell ref="I198:K198"/>
    <mergeCell ref="B199:F199"/>
    <mergeCell ref="B218:F218"/>
    <mergeCell ref="I218:M218"/>
    <mergeCell ref="I210:M210"/>
    <mergeCell ref="B211:F211"/>
    <mergeCell ref="I211:M211"/>
    <mergeCell ref="B212:F212"/>
    <mergeCell ref="I212:M212"/>
    <mergeCell ref="B214:H214"/>
    <mergeCell ref="B201:F201"/>
    <mergeCell ref="B202:F202"/>
    <mergeCell ref="I226:M226"/>
    <mergeCell ref="I229:M229"/>
    <mergeCell ref="B231:H231"/>
    <mergeCell ref="B232:F232"/>
    <mergeCell ref="I232:M232"/>
    <mergeCell ref="I215:M215"/>
    <mergeCell ref="B216:F216"/>
    <mergeCell ref="I216:M216"/>
    <mergeCell ref="B217:F217"/>
    <mergeCell ref="I217:M217"/>
    <mergeCell ref="I248:M248"/>
    <mergeCell ref="I249:K249"/>
    <mergeCell ref="B252:F252"/>
    <mergeCell ref="I233:M233"/>
    <mergeCell ref="I237:M237"/>
    <mergeCell ref="B239:H239"/>
    <mergeCell ref="B240:F240"/>
    <mergeCell ref="B241:F241"/>
    <mergeCell ref="B243:E243"/>
    <mergeCell ref="B248:F248"/>
    <mergeCell ref="B253:F253"/>
    <mergeCell ref="I253:K253"/>
    <mergeCell ref="B260:F260"/>
    <mergeCell ref="I260:M260"/>
    <mergeCell ref="B261:F261"/>
    <mergeCell ref="I261:M261"/>
    <mergeCell ref="B300:H300"/>
    <mergeCell ref="B301:H301"/>
    <mergeCell ref="I270:M270"/>
    <mergeCell ref="B271:F271"/>
    <mergeCell ref="I274:M274"/>
    <mergeCell ref="B277:F277"/>
    <mergeCell ref="B278:F278"/>
    <mergeCell ref="B283:F283"/>
    <mergeCell ref="I283:M283"/>
    <mergeCell ref="B284:F284"/>
    <mergeCell ref="I284:M284"/>
    <mergeCell ref="I293:M293"/>
    <mergeCell ref="B295:H295"/>
    <mergeCell ref="B296:H296"/>
    <mergeCell ref="B297:F297"/>
    <mergeCell ref="I297:M297"/>
    <mergeCell ref="I320:M320"/>
    <mergeCell ref="B321:F321"/>
    <mergeCell ref="I321:M321"/>
    <mergeCell ref="B323:H323"/>
    <mergeCell ref="I302:M302"/>
    <mergeCell ref="B310:H310"/>
    <mergeCell ref="B311:F311"/>
    <mergeCell ref="B312:F312"/>
    <mergeCell ref="I315:M315"/>
    <mergeCell ref="I316:M316"/>
    <mergeCell ref="I324:M324"/>
    <mergeCell ref="B325:F325"/>
    <mergeCell ref="I325:M325"/>
    <mergeCell ref="B327:H327"/>
    <mergeCell ref="B328:F328"/>
    <mergeCell ref="I328:M328"/>
    <mergeCell ref="I329:M329"/>
    <mergeCell ref="I338:M338"/>
    <mergeCell ref="B339:F339"/>
    <mergeCell ref="I339:M339"/>
    <mergeCell ref="B341:H341"/>
    <mergeCell ref="B402:F402"/>
    <mergeCell ref="B413:K413"/>
    <mergeCell ref="I347:M347"/>
    <mergeCell ref="B353:K353"/>
    <mergeCell ref="B366:F366"/>
    <mergeCell ref="B391:K391"/>
    <mergeCell ref="B421:K421"/>
    <mergeCell ref="B425:K425"/>
    <mergeCell ref="B414:F414"/>
    <mergeCell ref="B415:F415"/>
    <mergeCell ref="B417:K417"/>
    <mergeCell ref="B418:F418"/>
    <mergeCell ref="B419:F419"/>
    <mergeCell ref="I419:M419"/>
    <mergeCell ref="B345:H345"/>
    <mergeCell ref="B346:F346"/>
    <mergeCell ref="B449:K449"/>
    <mergeCell ref="B450:F450"/>
    <mergeCell ref="B451:F451"/>
    <mergeCell ref="B453:K453"/>
    <mergeCell ref="B469:K469"/>
    <mergeCell ref="B479:F479"/>
    <mergeCell ref="B480:F480"/>
    <mergeCell ref="B463:F463"/>
    <mergeCell ref="B465:K465"/>
    <mergeCell ref="B466:F466"/>
    <mergeCell ref="I466:M466"/>
    <mergeCell ref="B467:F467"/>
    <mergeCell ref="B491:F491"/>
    <mergeCell ref="B492:F492"/>
    <mergeCell ref="B493:F493"/>
    <mergeCell ref="I493:M493"/>
    <mergeCell ref="B495:E495"/>
    <mergeCell ref="B483:F483"/>
    <mergeCell ref="B484:F484"/>
    <mergeCell ref="B487:F487"/>
    <mergeCell ref="B488:F488"/>
    <mergeCell ref="B496:F496"/>
    <mergeCell ref="I496:M496"/>
    <mergeCell ref="B497:F497"/>
    <mergeCell ref="I497:M497"/>
    <mergeCell ref="B498:F498"/>
    <mergeCell ref="I498:M498"/>
    <mergeCell ref="I499:M499"/>
    <mergeCell ref="B500:F500"/>
    <mergeCell ref="I500:M500"/>
    <mergeCell ref="B502:E502"/>
    <mergeCell ref="B503:F503"/>
    <mergeCell ref="I503:M503"/>
    <mergeCell ref="B515:F515"/>
    <mergeCell ref="B519:F519"/>
    <mergeCell ref="B522:E522"/>
    <mergeCell ref="B523:F523"/>
    <mergeCell ref="B506:E506"/>
    <mergeCell ref="B507:F507"/>
    <mergeCell ref="B510:E510"/>
    <mergeCell ref="B514:E514"/>
    <mergeCell ref="B558:K558"/>
    <mergeCell ref="B571:E571"/>
    <mergeCell ref="B534:I534"/>
    <mergeCell ref="B538:I538"/>
    <mergeCell ref="B542:E542"/>
    <mergeCell ref="B546:E546"/>
    <mergeCell ref="B585:F585"/>
    <mergeCell ref="B586:F586"/>
    <mergeCell ref="B591:H591"/>
    <mergeCell ref="B592:H592"/>
    <mergeCell ref="B597:H597"/>
    <mergeCell ref="B580:E580"/>
    <mergeCell ref="B581:F581"/>
    <mergeCell ref="B582:F582"/>
    <mergeCell ref="B584:K584"/>
    <mergeCell ref="B598:H598"/>
    <mergeCell ref="B599:F599"/>
    <mergeCell ref="I599:M599"/>
    <mergeCell ref="I600:M600"/>
    <mergeCell ref="I601:M601"/>
    <mergeCell ref="B602:H602"/>
    <mergeCell ref="B620:H620"/>
    <mergeCell ref="B624:H624"/>
    <mergeCell ref="B628:H628"/>
    <mergeCell ref="B607:F607"/>
    <mergeCell ref="B608:F608"/>
    <mergeCell ref="B617:F617"/>
    <mergeCell ref="B618:F618"/>
    <mergeCell ref="B629:F629"/>
    <mergeCell ref="B630:F630"/>
    <mergeCell ref="B631:F631"/>
    <mergeCell ref="B633:H633"/>
    <mergeCell ref="B634:F634"/>
    <mergeCell ref="I634:M634"/>
    <mergeCell ref="B654:E654"/>
    <mergeCell ref="I635:M635"/>
    <mergeCell ref="B637:H637"/>
    <mergeCell ref="B638:F638"/>
    <mergeCell ref="I638:M638"/>
    <mergeCell ref="B639:F639"/>
    <mergeCell ref="I639:M639"/>
    <mergeCell ref="I670:M670"/>
    <mergeCell ref="B666:E666"/>
    <mergeCell ref="I667:M667"/>
    <mergeCell ref="I668:M668"/>
    <mergeCell ref="I669:M669"/>
    <mergeCell ref="I640:M640"/>
    <mergeCell ref="B646:F646"/>
    <mergeCell ref="I646:M646"/>
    <mergeCell ref="B648:F648"/>
    <mergeCell ref="I648:M648"/>
    <mergeCell ref="B658:E65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&amp;LMITE
Hrsz.4664/5 kiszolgáló ép.&amp;C&amp;P/&amp;N
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Y759"/>
  <sheetViews>
    <sheetView zoomScaleNormal="100" workbookViewId="0">
      <selection activeCell="B4" sqref="B4"/>
    </sheetView>
  </sheetViews>
  <sheetFormatPr defaultRowHeight="14.4" x14ac:dyDescent="0.3"/>
  <cols>
    <col min="1" max="1" width="3.44140625" style="330" customWidth="1"/>
    <col min="2" max="2" width="35.6640625" style="68" customWidth="1"/>
    <col min="3" max="3" width="4.6640625" style="67" customWidth="1"/>
    <col min="4" max="4" width="7" style="67" customWidth="1"/>
    <col min="5" max="5" width="9.109375" style="67"/>
    <col min="6" max="6" width="12.88671875" style="67" customWidth="1"/>
    <col min="7" max="7" width="13.5546875" style="67" customWidth="1"/>
    <col min="8" max="8" width="3.88671875" style="91" customWidth="1"/>
    <col min="9" max="9" width="3.44140625" style="296" customWidth="1"/>
    <col min="10" max="10" width="10.5546875" style="66" customWidth="1"/>
    <col min="11" max="11" width="7.5546875" style="66" customWidth="1"/>
    <col min="12" max="12" width="8" style="66" customWidth="1"/>
    <col min="13" max="13" width="8.33203125" style="66" customWidth="1"/>
    <col min="14" max="14" width="7.6640625" style="66" customWidth="1"/>
    <col min="15" max="15" width="7.88671875" style="61" customWidth="1"/>
    <col min="16" max="16" width="3.44140625" style="67" customWidth="1"/>
    <col min="17" max="17" width="6" style="67" customWidth="1"/>
    <col min="18" max="18" width="1.88671875" style="67" customWidth="1"/>
    <col min="19" max="19" width="5.6640625" style="49" customWidth="1"/>
    <col min="20" max="20" width="1.6640625" style="49" customWidth="1"/>
    <col min="21" max="21" width="4.33203125" style="49" customWidth="1"/>
    <col min="22" max="23" width="9.33203125" style="67" customWidth="1"/>
    <col min="24" max="24" width="3.88671875" style="67" customWidth="1"/>
  </cols>
  <sheetData>
    <row r="1" spans="1:24" s="24" customFormat="1" ht="18" x14ac:dyDescent="0.35">
      <c r="A1" s="330"/>
      <c r="B1" s="73"/>
      <c r="C1" s="67"/>
      <c r="D1" s="67"/>
      <c r="E1" s="74"/>
      <c r="F1" s="67"/>
      <c r="G1" s="67"/>
      <c r="H1" s="91"/>
      <c r="I1" s="296"/>
      <c r="J1" s="73"/>
      <c r="K1" s="75"/>
      <c r="L1" s="75"/>
      <c r="M1" s="75"/>
      <c r="N1" s="75"/>
      <c r="O1" s="67"/>
      <c r="P1" s="67"/>
      <c r="Q1" s="67"/>
      <c r="R1" s="67"/>
      <c r="S1" s="74"/>
      <c r="T1" s="74"/>
      <c r="U1" s="74"/>
      <c r="V1" s="67"/>
      <c r="W1" s="67"/>
      <c r="X1" s="67"/>
    </row>
    <row r="2" spans="1:24" s="23" customFormat="1" ht="15.6" x14ac:dyDescent="0.3">
      <c r="A2" s="330"/>
      <c r="B2" s="30"/>
      <c r="C2" s="67"/>
      <c r="D2" s="67"/>
      <c r="E2" s="31"/>
      <c r="F2" s="67"/>
      <c r="G2" s="67"/>
      <c r="H2" s="91"/>
      <c r="I2" s="296"/>
      <c r="J2" s="30"/>
      <c r="K2" s="45"/>
      <c r="L2" s="45"/>
      <c r="M2" s="45"/>
      <c r="N2" s="45"/>
      <c r="O2" s="67"/>
      <c r="P2" s="67"/>
      <c r="Q2" s="67"/>
      <c r="R2" s="67"/>
      <c r="S2" s="31"/>
      <c r="T2" s="31"/>
      <c r="U2" s="31"/>
      <c r="V2" s="67"/>
      <c r="W2" s="67"/>
      <c r="X2" s="67"/>
    </row>
    <row r="3" spans="1:24" x14ac:dyDescent="0.3">
      <c r="B3" s="30"/>
      <c r="E3" s="31"/>
      <c r="J3" s="45"/>
      <c r="K3" s="45"/>
      <c r="L3" s="45"/>
      <c r="M3" s="45"/>
      <c r="N3" s="45"/>
      <c r="O3" s="67"/>
      <c r="S3" s="31"/>
      <c r="T3" s="31"/>
      <c r="U3" s="31"/>
    </row>
    <row r="4" spans="1:24" x14ac:dyDescent="0.3">
      <c r="J4" s="67"/>
      <c r="K4" s="67"/>
      <c r="L4" s="67"/>
      <c r="M4" s="67"/>
      <c r="N4" s="67"/>
      <c r="O4" s="67"/>
      <c r="S4" s="67"/>
      <c r="T4" s="67"/>
      <c r="U4" s="67"/>
    </row>
    <row r="5" spans="1:24" s="24" customFormat="1" ht="18" x14ac:dyDescent="0.35">
      <c r="A5" s="330"/>
      <c r="B5" s="357" t="s">
        <v>284</v>
      </c>
      <c r="C5" s="357"/>
      <c r="D5" s="357"/>
      <c r="E5" s="357"/>
      <c r="F5" s="67"/>
      <c r="G5" s="67"/>
      <c r="H5" s="91"/>
      <c r="I5" s="296"/>
      <c r="J5" s="357" t="s">
        <v>284</v>
      </c>
      <c r="K5" s="357"/>
      <c r="L5" s="357"/>
      <c r="M5" s="357"/>
      <c r="N5" s="357"/>
      <c r="O5" s="357"/>
      <c r="P5" s="357"/>
      <c r="Q5" s="357"/>
      <c r="R5" s="357"/>
      <c r="S5" s="357"/>
      <c r="T5" s="75"/>
      <c r="U5" s="75"/>
      <c r="V5" s="67"/>
      <c r="W5" s="67"/>
      <c r="X5" s="67"/>
    </row>
    <row r="6" spans="1:24" s="23" customFormat="1" ht="15.6" x14ac:dyDescent="0.3">
      <c r="A6" s="97"/>
      <c r="B6" s="30" t="s">
        <v>285</v>
      </c>
      <c r="C6" s="33"/>
      <c r="D6" s="33"/>
      <c r="E6" s="31"/>
      <c r="F6" s="33"/>
      <c r="G6" s="33"/>
      <c r="H6" s="91"/>
      <c r="I6" s="97"/>
      <c r="J6" s="30" t="s">
        <v>285</v>
      </c>
      <c r="K6" s="45"/>
      <c r="L6" s="45"/>
      <c r="M6" s="45"/>
      <c r="N6" s="45"/>
      <c r="O6" s="33"/>
      <c r="P6" s="33"/>
      <c r="Q6" s="33"/>
      <c r="R6" s="33"/>
      <c r="S6" s="31"/>
      <c r="T6" s="31"/>
      <c r="U6" s="31"/>
      <c r="V6" s="33"/>
      <c r="W6" s="33"/>
      <c r="X6" s="67"/>
    </row>
    <row r="7" spans="1:24" x14ac:dyDescent="0.3">
      <c r="A7" s="98"/>
      <c r="B7" s="32"/>
      <c r="C7" s="33"/>
      <c r="D7" s="33"/>
      <c r="E7" s="31"/>
      <c r="F7" s="33"/>
      <c r="G7" s="33"/>
      <c r="I7" s="98"/>
      <c r="J7" s="30"/>
      <c r="K7" s="30"/>
      <c r="L7" s="30"/>
      <c r="M7" s="30"/>
      <c r="N7" s="30"/>
      <c r="O7" s="15"/>
      <c r="P7" s="33"/>
      <c r="Q7" s="33"/>
      <c r="R7" s="33"/>
      <c r="S7" s="46"/>
      <c r="T7" s="46"/>
      <c r="U7" s="46"/>
      <c r="V7" s="33"/>
      <c r="W7" s="33"/>
    </row>
    <row r="8" spans="1:24" x14ac:dyDescent="0.3">
      <c r="A8" s="98"/>
      <c r="B8" s="34"/>
      <c r="C8" s="33"/>
      <c r="D8" s="33"/>
      <c r="E8" s="31"/>
      <c r="F8" s="33"/>
      <c r="G8" s="33"/>
      <c r="I8" s="98"/>
      <c r="J8" s="30"/>
      <c r="K8" s="30"/>
      <c r="L8" s="30"/>
      <c r="M8" s="30"/>
      <c r="N8" s="30"/>
      <c r="O8" s="15"/>
      <c r="P8" s="33"/>
      <c r="Q8" s="33"/>
      <c r="R8" s="33"/>
      <c r="S8" s="47"/>
      <c r="T8" s="47"/>
      <c r="U8" s="47"/>
      <c r="V8" s="33"/>
      <c r="W8" s="33"/>
    </row>
    <row r="9" spans="1:24" s="24" customFormat="1" ht="18" x14ac:dyDescent="0.35">
      <c r="A9" s="358" t="s">
        <v>193</v>
      </c>
      <c r="B9" s="359"/>
      <c r="C9" s="359"/>
      <c r="D9" s="359"/>
      <c r="E9" s="359"/>
      <c r="F9" s="359"/>
      <c r="G9" s="359"/>
      <c r="H9" s="91"/>
      <c r="I9" s="358" t="s">
        <v>49</v>
      </c>
      <c r="J9" s="358"/>
      <c r="K9" s="358"/>
      <c r="L9" s="358"/>
      <c r="M9" s="358"/>
      <c r="N9" s="358"/>
      <c r="O9" s="358"/>
      <c r="P9" s="358"/>
      <c r="Q9" s="358"/>
      <c r="R9" s="358"/>
      <c r="S9" s="358"/>
      <c r="T9" s="358"/>
      <c r="U9" s="358"/>
      <c r="V9" s="358"/>
      <c r="W9" s="358"/>
      <c r="X9" s="358"/>
    </row>
    <row r="10" spans="1:24" s="23" customFormat="1" ht="15.6" x14ac:dyDescent="0.3">
      <c r="A10" s="360" t="s">
        <v>286</v>
      </c>
      <c r="B10" s="361"/>
      <c r="C10" s="361"/>
      <c r="D10" s="361"/>
      <c r="E10" s="361"/>
      <c r="F10" s="361"/>
      <c r="G10" s="361"/>
      <c r="H10" s="91"/>
      <c r="I10" s="360" t="s">
        <v>286</v>
      </c>
      <c r="J10" s="360"/>
      <c r="K10" s="360"/>
      <c r="L10" s="360"/>
      <c r="M10" s="360"/>
      <c r="N10" s="360"/>
      <c r="O10" s="360"/>
      <c r="P10" s="360"/>
      <c r="Q10" s="360"/>
      <c r="R10" s="360"/>
      <c r="S10" s="360"/>
      <c r="T10" s="360"/>
      <c r="U10" s="360"/>
      <c r="V10" s="360"/>
      <c r="W10" s="360"/>
      <c r="X10" s="360"/>
    </row>
    <row r="11" spans="1:24" x14ac:dyDescent="0.3">
      <c r="B11" s="35"/>
      <c r="C11" s="27"/>
      <c r="D11" s="27"/>
      <c r="E11" s="27"/>
      <c r="F11" s="27"/>
      <c r="G11" s="27"/>
      <c r="O11" s="48"/>
      <c r="V11" s="17"/>
      <c r="W11" s="17"/>
    </row>
    <row r="12" spans="1:24" x14ac:dyDescent="0.3">
      <c r="B12" s="35"/>
      <c r="C12" s="27"/>
      <c r="D12" s="27"/>
      <c r="E12" s="27"/>
      <c r="F12" s="27"/>
      <c r="G12" s="27"/>
      <c r="O12" s="48"/>
      <c r="V12" s="17"/>
      <c r="W12" s="17"/>
    </row>
    <row r="13" spans="1:24" s="24" customFormat="1" ht="18" x14ac:dyDescent="0.35">
      <c r="A13" s="360" t="s">
        <v>41</v>
      </c>
      <c r="B13" s="361"/>
      <c r="C13" s="361"/>
      <c r="D13" s="361"/>
      <c r="E13" s="361"/>
      <c r="F13" s="361"/>
      <c r="G13" s="361"/>
      <c r="H13" s="91"/>
      <c r="I13" s="296"/>
      <c r="J13" s="66"/>
      <c r="K13" s="66"/>
      <c r="L13" s="66"/>
      <c r="M13" s="66"/>
      <c r="N13" s="66"/>
      <c r="O13" s="48"/>
      <c r="P13" s="67"/>
      <c r="Q13" s="67"/>
      <c r="R13" s="67"/>
      <c r="S13" s="49"/>
      <c r="T13" s="49"/>
      <c r="U13" s="49"/>
      <c r="V13" s="17"/>
      <c r="W13" s="17"/>
      <c r="X13" s="67"/>
    </row>
    <row r="14" spans="1:24" x14ac:dyDescent="0.3">
      <c r="O14" s="48"/>
      <c r="V14" s="17"/>
      <c r="W14" s="17"/>
    </row>
    <row r="15" spans="1:24" x14ac:dyDescent="0.3">
      <c r="B15" s="36" t="s">
        <v>40</v>
      </c>
      <c r="C15" s="19"/>
      <c r="D15" s="19"/>
      <c r="E15" s="19"/>
      <c r="F15" s="37">
        <v>0</v>
      </c>
      <c r="G15" s="37">
        <v>0</v>
      </c>
      <c r="O15" s="48"/>
      <c r="V15" s="17"/>
      <c r="W15" s="17"/>
    </row>
    <row r="16" spans="1:24" x14ac:dyDescent="0.3">
      <c r="B16" s="36" t="s">
        <v>32</v>
      </c>
      <c r="C16" s="19"/>
      <c r="D16" s="19"/>
      <c r="E16" s="19"/>
      <c r="F16" s="37">
        <f>F95</f>
        <v>648.87699999999995</v>
      </c>
      <c r="G16" s="37">
        <f>G95</f>
        <v>648.87699999999995</v>
      </c>
      <c r="O16" s="48"/>
      <c r="V16" s="17"/>
      <c r="W16" s="17"/>
    </row>
    <row r="17" spans="1:24" x14ac:dyDescent="0.3">
      <c r="B17" s="36" t="s">
        <v>11</v>
      </c>
      <c r="C17" s="19"/>
      <c r="D17" s="19"/>
      <c r="E17" s="19"/>
      <c r="F17" s="37">
        <f>F119</f>
        <v>351.52922499999994</v>
      </c>
      <c r="G17" s="37">
        <f>G119</f>
        <v>351.52922499999994</v>
      </c>
      <c r="O17" s="48"/>
      <c r="V17" s="17"/>
      <c r="W17" s="17"/>
    </row>
    <row r="18" spans="1:24" x14ac:dyDescent="0.3">
      <c r="B18" s="36" t="s">
        <v>33</v>
      </c>
      <c r="C18" s="19"/>
      <c r="D18" s="19"/>
      <c r="E18" s="19"/>
      <c r="F18" s="37">
        <f>F145</f>
        <v>106.05000000000001</v>
      </c>
      <c r="G18" s="37">
        <f>G145</f>
        <v>106.05000000000001</v>
      </c>
      <c r="O18" s="48"/>
      <c r="V18" s="17"/>
      <c r="W18" s="17"/>
    </row>
    <row r="19" spans="1:24" x14ac:dyDescent="0.3">
      <c r="B19" s="36" t="s">
        <v>34</v>
      </c>
      <c r="C19" s="19"/>
      <c r="D19" s="19"/>
      <c r="E19" s="19"/>
      <c r="F19" s="37">
        <f>F216</f>
        <v>930.64559500000007</v>
      </c>
      <c r="G19" s="37">
        <f>G216</f>
        <v>930.64559500000007</v>
      </c>
      <c r="O19" s="48"/>
      <c r="V19" s="17"/>
      <c r="W19" s="17"/>
    </row>
    <row r="20" spans="1:24" x14ac:dyDescent="0.3">
      <c r="B20" s="36" t="s">
        <v>35</v>
      </c>
      <c r="C20" s="19"/>
      <c r="D20" s="19"/>
      <c r="E20" s="19"/>
      <c r="F20" s="37">
        <f>F242</f>
        <v>32</v>
      </c>
      <c r="G20" s="37">
        <f>G242</f>
        <v>32</v>
      </c>
      <c r="O20" s="48"/>
      <c r="V20" s="17"/>
      <c r="W20" s="17"/>
    </row>
    <row r="21" spans="1:24" x14ac:dyDescent="0.3">
      <c r="B21" s="36" t="s">
        <v>25</v>
      </c>
      <c r="C21" s="19"/>
      <c r="D21" s="19"/>
      <c r="E21" s="19"/>
      <c r="F21" s="37">
        <f>F292</f>
        <v>336.0329999999999</v>
      </c>
      <c r="G21" s="37">
        <f>G292</f>
        <v>336.0329999999999</v>
      </c>
      <c r="O21" s="48"/>
      <c r="V21" s="17"/>
      <c r="W21" s="17"/>
    </row>
    <row r="22" spans="1:24" x14ac:dyDescent="0.3">
      <c r="B22" s="36" t="s">
        <v>36</v>
      </c>
      <c r="C22" s="19"/>
      <c r="D22" s="19"/>
      <c r="E22" s="19"/>
      <c r="F22" s="37">
        <f>F386</f>
        <v>988.44500000000005</v>
      </c>
      <c r="G22" s="37">
        <f>G386</f>
        <v>988.44500000000005</v>
      </c>
      <c r="O22" s="48"/>
      <c r="V22" s="17"/>
      <c r="W22" s="17"/>
    </row>
    <row r="23" spans="1:24" x14ac:dyDescent="0.3">
      <c r="B23" s="36" t="s">
        <v>37</v>
      </c>
      <c r="C23" s="19"/>
      <c r="D23" s="19"/>
      <c r="E23" s="19"/>
      <c r="F23" s="37">
        <f>F441</f>
        <v>975.56231322982012</v>
      </c>
      <c r="G23" s="37">
        <f>G441</f>
        <v>975.56231322982012</v>
      </c>
      <c r="O23" s="48"/>
      <c r="V23" s="17"/>
      <c r="W23" s="17"/>
    </row>
    <row r="24" spans="1:24" x14ac:dyDescent="0.3">
      <c r="B24" s="36" t="s">
        <v>30</v>
      </c>
      <c r="C24" s="19"/>
      <c r="D24" s="19"/>
      <c r="E24" s="19"/>
      <c r="F24" s="37">
        <f>F482</f>
        <v>926.96404642765742</v>
      </c>
      <c r="G24" s="37">
        <f>G482</f>
        <v>926.96404642765742</v>
      </c>
      <c r="O24" s="48"/>
      <c r="V24" s="17"/>
      <c r="W24" s="17"/>
    </row>
    <row r="25" spans="1:24" x14ac:dyDescent="0.3">
      <c r="B25" s="36" t="s">
        <v>38</v>
      </c>
      <c r="C25" s="19"/>
      <c r="D25" s="19"/>
      <c r="E25" s="19"/>
      <c r="F25" s="37">
        <f>F511</f>
        <v>182.30064000000002</v>
      </c>
      <c r="G25" s="37">
        <f>G511</f>
        <v>182.30064000000002</v>
      </c>
      <c r="O25" s="48"/>
      <c r="V25" s="17"/>
      <c r="W25" s="17"/>
    </row>
    <row r="26" spans="1:24" x14ac:dyDescent="0.3">
      <c r="B26" s="36" t="s">
        <v>42</v>
      </c>
      <c r="C26" s="19"/>
      <c r="D26" s="19"/>
      <c r="E26" s="19"/>
      <c r="F26" s="37">
        <f>F563</f>
        <v>1074.5700000000002</v>
      </c>
      <c r="G26" s="37">
        <f>G563</f>
        <v>1074.5700000000002</v>
      </c>
      <c r="O26" s="48"/>
      <c r="V26" s="17"/>
      <c r="W26" s="17"/>
    </row>
    <row r="27" spans="1:24" x14ac:dyDescent="0.3">
      <c r="B27" s="36" t="s">
        <v>39</v>
      </c>
      <c r="C27" s="19"/>
      <c r="E27" s="19"/>
      <c r="F27" s="37">
        <f>F612</f>
        <v>40.200000000000003</v>
      </c>
      <c r="G27" s="37">
        <f>G612</f>
        <v>40.200000000000003</v>
      </c>
      <c r="O27" s="48"/>
      <c r="V27" s="17"/>
      <c r="W27" s="17"/>
    </row>
    <row r="28" spans="1:24" s="28" customFormat="1" x14ac:dyDescent="0.3">
      <c r="A28" s="330"/>
      <c r="B28" s="36" t="s">
        <v>75</v>
      </c>
      <c r="C28" s="19"/>
      <c r="D28" s="70"/>
      <c r="E28" s="19"/>
      <c r="F28" s="37">
        <v>0</v>
      </c>
      <c r="G28" s="37">
        <v>0</v>
      </c>
      <c r="H28" s="91"/>
      <c r="I28" s="296"/>
      <c r="J28" s="72"/>
      <c r="K28" s="72"/>
      <c r="L28" s="72"/>
      <c r="M28" s="72"/>
      <c r="N28" s="72"/>
      <c r="O28" s="48"/>
      <c r="P28" s="70"/>
      <c r="Q28" s="70"/>
      <c r="R28" s="70"/>
      <c r="S28" s="49"/>
      <c r="T28" s="49"/>
      <c r="U28" s="49"/>
      <c r="V28" s="17"/>
      <c r="W28" s="17"/>
      <c r="X28" s="70"/>
    </row>
    <row r="29" spans="1:24" x14ac:dyDescent="0.3">
      <c r="A29" s="99"/>
      <c r="B29" s="36" t="s">
        <v>48</v>
      </c>
      <c r="C29" s="19"/>
      <c r="E29" s="19"/>
      <c r="F29" s="37">
        <f>F625</f>
        <v>142.85000000000002</v>
      </c>
      <c r="G29" s="37">
        <f>G625</f>
        <v>142.85000000000002</v>
      </c>
      <c r="I29" s="99"/>
      <c r="J29" s="50"/>
      <c r="K29" s="50"/>
      <c r="L29" s="50"/>
      <c r="M29" s="50"/>
      <c r="N29" s="50"/>
      <c r="O29" s="51"/>
      <c r="P29" s="19"/>
      <c r="Q29" s="19"/>
      <c r="R29" s="19"/>
      <c r="S29" s="52"/>
      <c r="T29" s="52"/>
      <c r="U29" s="52"/>
      <c r="V29" s="53"/>
      <c r="W29" s="53"/>
    </row>
    <row r="30" spans="1:24" x14ac:dyDescent="0.3">
      <c r="B30" s="36" t="s">
        <v>27</v>
      </c>
      <c r="C30" s="19"/>
      <c r="D30" s="19"/>
      <c r="E30" s="19"/>
      <c r="F30" s="37">
        <f>F687</f>
        <v>1389.4050000000002</v>
      </c>
      <c r="G30" s="37">
        <f>G687</f>
        <v>1389.4050000000002</v>
      </c>
      <c r="O30" s="48"/>
      <c r="V30" s="17"/>
      <c r="W30" s="17"/>
    </row>
    <row r="31" spans="1:24" s="28" customFormat="1" ht="15.6" x14ac:dyDescent="0.3">
      <c r="A31" s="330"/>
      <c r="B31" s="224" t="s">
        <v>144</v>
      </c>
      <c r="C31" s="19"/>
      <c r="D31" s="19"/>
      <c r="E31" s="19"/>
      <c r="F31" s="37">
        <f>F708</f>
        <v>968.86775000000011</v>
      </c>
      <c r="G31" s="37">
        <f>G708</f>
        <v>968.86775000000011</v>
      </c>
      <c r="H31" s="91"/>
      <c r="I31" s="296"/>
      <c r="J31" s="189"/>
      <c r="K31" s="189"/>
      <c r="L31" s="189"/>
      <c r="M31" s="189"/>
      <c r="N31" s="189"/>
      <c r="O31" s="48"/>
      <c r="P31" s="188"/>
      <c r="Q31" s="188"/>
      <c r="R31" s="188"/>
      <c r="S31" s="49"/>
      <c r="T31" s="49"/>
      <c r="U31" s="49"/>
      <c r="V31" s="17"/>
      <c r="W31" s="17"/>
      <c r="X31" s="188"/>
    </row>
    <row r="32" spans="1:24" s="188" customFormat="1" ht="15" x14ac:dyDescent="0.25">
      <c r="A32" s="330"/>
      <c r="B32" s="225" t="s">
        <v>155</v>
      </c>
      <c r="C32" s="19"/>
      <c r="D32" s="19"/>
      <c r="E32" s="19"/>
      <c r="F32" s="37">
        <f>F717</f>
        <v>1</v>
      </c>
      <c r="G32" s="37">
        <f>G717</f>
        <v>1</v>
      </c>
      <c r="H32" s="91"/>
      <c r="I32" s="296"/>
      <c r="J32" s="189"/>
      <c r="K32" s="189"/>
      <c r="L32" s="189"/>
      <c r="M32" s="189"/>
      <c r="N32" s="189"/>
      <c r="O32" s="48"/>
      <c r="S32" s="49"/>
      <c r="T32" s="49"/>
      <c r="U32" s="49"/>
      <c r="V32" s="17"/>
      <c r="W32" s="17"/>
    </row>
    <row r="33" spans="1:24" s="188" customFormat="1" ht="15" x14ac:dyDescent="0.25">
      <c r="A33" s="330"/>
      <c r="B33" s="225" t="s">
        <v>154</v>
      </c>
      <c r="C33" s="19"/>
      <c r="D33" s="19"/>
      <c r="E33" s="19"/>
      <c r="F33" s="37">
        <f>F726</f>
        <v>1</v>
      </c>
      <c r="G33" s="37">
        <f>G726</f>
        <v>1</v>
      </c>
      <c r="H33" s="91"/>
      <c r="I33" s="296"/>
      <c r="J33" s="189"/>
      <c r="K33" s="189"/>
      <c r="L33" s="189"/>
      <c r="M33" s="189"/>
      <c r="N33" s="189"/>
      <c r="O33" s="48"/>
      <c r="S33" s="49"/>
      <c r="T33" s="49"/>
      <c r="U33" s="49"/>
      <c r="V33" s="17"/>
      <c r="W33" s="17"/>
    </row>
    <row r="34" spans="1:24" s="188" customFormat="1" ht="15" x14ac:dyDescent="0.25">
      <c r="A34" s="330"/>
      <c r="B34" s="225" t="s">
        <v>156</v>
      </c>
      <c r="C34" s="19"/>
      <c r="D34" s="19"/>
      <c r="E34" s="19"/>
      <c r="F34" s="37">
        <f>F734</f>
        <v>1</v>
      </c>
      <c r="G34" s="37">
        <f>G734</f>
        <v>1</v>
      </c>
      <c r="H34" s="91"/>
      <c r="I34" s="296"/>
      <c r="J34" s="189"/>
      <c r="K34" s="189"/>
      <c r="L34" s="189"/>
      <c r="M34" s="189"/>
      <c r="N34" s="189"/>
      <c r="O34" s="48"/>
      <c r="S34" s="49"/>
      <c r="T34" s="49"/>
      <c r="U34" s="49"/>
      <c r="V34" s="17"/>
      <c r="W34" s="17"/>
    </row>
    <row r="35" spans="1:24" s="323" customFormat="1" ht="15" x14ac:dyDescent="0.25">
      <c r="A35" s="330"/>
      <c r="B35" s="225" t="s">
        <v>157</v>
      </c>
      <c r="C35" s="19"/>
      <c r="D35" s="19"/>
      <c r="E35" s="19"/>
      <c r="F35" s="37">
        <f>F742</f>
        <v>1</v>
      </c>
      <c r="G35" s="37">
        <f>G742</f>
        <v>1</v>
      </c>
      <c r="H35" s="91"/>
      <c r="I35" s="322"/>
      <c r="J35" s="327"/>
      <c r="K35" s="327"/>
      <c r="L35" s="327"/>
      <c r="M35" s="327"/>
      <c r="N35" s="327"/>
      <c r="O35" s="48"/>
      <c r="S35" s="49"/>
      <c r="T35" s="49"/>
      <c r="U35" s="49"/>
      <c r="V35" s="17"/>
      <c r="W35" s="17"/>
    </row>
    <row r="36" spans="1:24" s="188" customFormat="1" ht="15" x14ac:dyDescent="0.25">
      <c r="A36" s="330"/>
      <c r="B36" s="225" t="s">
        <v>288</v>
      </c>
      <c r="C36" s="19"/>
      <c r="D36" s="19"/>
      <c r="E36" s="19"/>
      <c r="F36" s="37">
        <f>F750</f>
        <v>1</v>
      </c>
      <c r="G36" s="37">
        <f>G750</f>
        <v>1</v>
      </c>
      <c r="H36" s="91"/>
      <c r="I36" s="296"/>
      <c r="J36" s="189"/>
      <c r="K36" s="189"/>
      <c r="L36" s="189"/>
      <c r="M36" s="189"/>
      <c r="N36" s="189"/>
      <c r="O36" s="48"/>
      <c r="S36" s="49"/>
      <c r="T36" s="49"/>
      <c r="U36" s="49"/>
      <c r="V36" s="17"/>
      <c r="W36" s="17"/>
    </row>
    <row r="37" spans="1:24" s="188" customFormat="1" ht="13.8" x14ac:dyDescent="0.25">
      <c r="A37" s="100"/>
      <c r="B37" s="36"/>
      <c r="C37" s="19"/>
      <c r="D37" s="19"/>
      <c r="E37" s="19"/>
      <c r="F37" s="37"/>
      <c r="G37" s="37"/>
      <c r="H37" s="91"/>
      <c r="I37" s="100"/>
      <c r="J37" s="54"/>
      <c r="K37" s="54"/>
      <c r="L37" s="54"/>
      <c r="M37" s="54"/>
      <c r="N37" s="54"/>
      <c r="O37" s="51"/>
      <c r="P37" s="20"/>
      <c r="Q37" s="20"/>
      <c r="R37" s="20"/>
      <c r="S37" s="52"/>
      <c r="T37" s="52"/>
      <c r="U37" s="52"/>
      <c r="V37" s="53"/>
      <c r="W37" s="53"/>
    </row>
    <row r="38" spans="1:24" s="23" customFormat="1" ht="15.6" x14ac:dyDescent="0.3">
      <c r="A38" s="100"/>
      <c r="B38" s="41" t="s">
        <v>31</v>
      </c>
      <c r="C38" s="20"/>
      <c r="D38" s="20"/>
      <c r="E38" s="20"/>
      <c r="F38" s="21">
        <f>SUM(F15:F37)</f>
        <v>9099.2995696574762</v>
      </c>
      <c r="G38" s="21">
        <f>SUM(G15:G37)</f>
        <v>9099.2995696574762</v>
      </c>
      <c r="H38" s="91"/>
      <c r="I38" s="100"/>
      <c r="J38" s="54"/>
      <c r="K38" s="54"/>
      <c r="L38" s="54"/>
      <c r="M38" s="54"/>
      <c r="N38" s="54"/>
      <c r="O38" s="51"/>
      <c r="P38" s="20"/>
      <c r="Q38" s="20"/>
      <c r="R38" s="20"/>
      <c r="S38" s="52"/>
      <c r="T38" s="52"/>
      <c r="U38" s="52"/>
      <c r="V38" s="53"/>
      <c r="W38" s="53"/>
      <c r="X38" s="67"/>
    </row>
    <row r="39" spans="1:24" s="23" customFormat="1" ht="15.6" x14ac:dyDescent="0.3">
      <c r="A39" s="100"/>
      <c r="B39" s="41" t="s">
        <v>43</v>
      </c>
      <c r="C39" s="20"/>
      <c r="D39" s="20"/>
      <c r="E39" s="20"/>
      <c r="F39" s="356">
        <f>SUM(F38:G38)</f>
        <v>18198.599139314952</v>
      </c>
      <c r="G39" s="356"/>
      <c r="H39" s="91"/>
      <c r="I39" s="100"/>
      <c r="J39" s="54"/>
      <c r="K39" s="54"/>
      <c r="L39" s="54"/>
      <c r="M39" s="54"/>
      <c r="N39" s="54"/>
      <c r="O39" s="51"/>
      <c r="P39" s="20"/>
      <c r="Q39" s="20"/>
      <c r="R39" s="20"/>
      <c r="S39" s="52"/>
      <c r="T39" s="52"/>
      <c r="U39" s="52"/>
      <c r="V39" s="53"/>
      <c r="W39" s="53"/>
      <c r="X39" s="67"/>
    </row>
    <row r="40" spans="1:24" s="23" customFormat="1" ht="15.6" x14ac:dyDescent="0.3">
      <c r="A40" s="100"/>
      <c r="B40" s="41" t="s">
        <v>76</v>
      </c>
      <c r="C40" s="20"/>
      <c r="D40" s="20"/>
      <c r="E40" s="20"/>
      <c r="F40" s="356">
        <f>F39*27%</f>
        <v>4913.6217676150372</v>
      </c>
      <c r="G40" s="356"/>
      <c r="H40" s="91"/>
      <c r="I40" s="100"/>
      <c r="J40" s="54"/>
      <c r="K40" s="54"/>
      <c r="L40" s="54"/>
      <c r="M40" s="54"/>
      <c r="N40" s="54"/>
      <c r="O40" s="51"/>
      <c r="P40" s="20"/>
      <c r="Q40" s="20"/>
      <c r="R40" s="20"/>
      <c r="S40" s="52"/>
      <c r="T40" s="52"/>
      <c r="U40" s="52"/>
      <c r="V40" s="53"/>
      <c r="W40" s="53"/>
      <c r="X40" s="67"/>
    </row>
    <row r="41" spans="1:24" s="24" customFormat="1" ht="18" x14ac:dyDescent="0.35">
      <c r="A41" s="330"/>
      <c r="B41" s="41" t="s">
        <v>44</v>
      </c>
      <c r="C41" s="20"/>
      <c r="D41" s="20"/>
      <c r="E41" s="20"/>
      <c r="F41" s="346">
        <f>SUM(F39:G40)</f>
        <v>23112.22090692999</v>
      </c>
      <c r="G41" s="346"/>
      <c r="H41" s="91"/>
      <c r="I41" s="296"/>
      <c r="J41" s="66"/>
      <c r="K41" s="66"/>
      <c r="L41" s="66"/>
      <c r="M41" s="66"/>
      <c r="N41" s="66"/>
      <c r="O41" s="48"/>
      <c r="P41" s="67"/>
      <c r="Q41" s="67"/>
      <c r="R41" s="67"/>
      <c r="S41" s="49"/>
      <c r="T41" s="49"/>
      <c r="U41" s="49"/>
      <c r="V41" s="17"/>
      <c r="W41" s="17"/>
      <c r="X41" s="67"/>
    </row>
    <row r="42" spans="1:24" x14ac:dyDescent="0.3">
      <c r="B42" s="36"/>
      <c r="C42" s="19"/>
      <c r="D42" s="19"/>
      <c r="E42" s="19"/>
      <c r="F42" s="37"/>
      <c r="G42" s="37"/>
      <c r="O42" s="48"/>
      <c r="V42" s="17"/>
      <c r="W42" s="17"/>
    </row>
    <row r="43" spans="1:24" x14ac:dyDescent="0.3">
      <c r="B43" s="36"/>
      <c r="C43" s="19"/>
      <c r="D43" s="19"/>
      <c r="E43" s="19"/>
      <c r="F43" s="37">
        <f>SUM(F50:F755)</f>
        <v>18198.599139314956</v>
      </c>
      <c r="G43" s="37">
        <f>SUM(G50:G755)</f>
        <v>18198.599139314956</v>
      </c>
      <c r="O43" s="48"/>
      <c r="V43" s="17"/>
      <c r="W43" s="17"/>
    </row>
    <row r="44" spans="1:24" x14ac:dyDescent="0.3">
      <c r="B44" s="347" t="s">
        <v>287</v>
      </c>
      <c r="C44" s="347"/>
      <c r="D44" s="347"/>
      <c r="E44" s="347"/>
      <c r="F44" s="37"/>
      <c r="G44" s="37"/>
      <c r="O44" s="48"/>
      <c r="V44" s="17"/>
      <c r="W44" s="17"/>
    </row>
    <row r="45" spans="1:24" x14ac:dyDescent="0.3">
      <c r="B45" s="36"/>
      <c r="C45" s="19"/>
      <c r="D45" s="19"/>
      <c r="E45" s="19"/>
      <c r="F45" s="37"/>
      <c r="G45" s="37"/>
      <c r="O45" s="48"/>
      <c r="V45" s="17"/>
      <c r="W45" s="17"/>
    </row>
    <row r="46" spans="1:24" x14ac:dyDescent="0.3">
      <c r="B46" s="36"/>
      <c r="C46" s="19"/>
      <c r="D46" s="19"/>
      <c r="E46" s="19"/>
      <c r="F46" s="37"/>
      <c r="G46" s="37"/>
      <c r="L46" s="167"/>
      <c r="O46" s="48"/>
      <c r="V46" s="17"/>
      <c r="W46" s="17"/>
    </row>
    <row r="47" spans="1:24" x14ac:dyDescent="0.3">
      <c r="B47" s="36"/>
      <c r="C47" s="19"/>
      <c r="D47" s="19"/>
      <c r="E47" s="19"/>
      <c r="F47" s="37" t="s">
        <v>163</v>
      </c>
      <c r="G47" s="37"/>
      <c r="O47" s="48"/>
      <c r="V47" s="17"/>
      <c r="W47" s="17"/>
    </row>
    <row r="48" spans="1:24" x14ac:dyDescent="0.3">
      <c r="B48" s="36"/>
      <c r="C48" s="19"/>
      <c r="D48" s="19"/>
      <c r="E48" s="19"/>
      <c r="F48" s="37"/>
      <c r="G48" s="37"/>
      <c r="O48" s="48"/>
      <c r="V48" s="17"/>
      <c r="W48" s="17"/>
    </row>
    <row r="49" spans="1:24" x14ac:dyDescent="0.3">
      <c r="B49" s="36"/>
      <c r="C49" s="19"/>
      <c r="D49" s="19"/>
      <c r="E49" s="19"/>
      <c r="F49" s="37"/>
      <c r="G49" s="37"/>
      <c r="O49" s="48"/>
      <c r="V49" s="17"/>
      <c r="W49" s="17"/>
    </row>
    <row r="50" spans="1:24" s="24" customFormat="1" ht="18" x14ac:dyDescent="0.35">
      <c r="A50" s="330"/>
      <c r="B50" s="41" t="s">
        <v>50</v>
      </c>
      <c r="C50" s="67"/>
      <c r="D50" s="67"/>
      <c r="E50" s="67"/>
      <c r="F50" s="67"/>
      <c r="G50" s="67"/>
      <c r="H50" s="91"/>
      <c r="I50" s="296"/>
      <c r="J50" s="54" t="s">
        <v>50</v>
      </c>
      <c r="K50" s="54"/>
      <c r="L50" s="54"/>
      <c r="M50" s="54"/>
      <c r="N50" s="54"/>
      <c r="O50" s="17"/>
      <c r="P50" s="67"/>
      <c r="Q50" s="67"/>
      <c r="R50" s="67"/>
      <c r="S50" s="66"/>
      <c r="T50" s="66"/>
      <c r="U50" s="66"/>
      <c r="V50" s="17"/>
      <c r="W50" s="17"/>
      <c r="X50" s="67"/>
    </row>
    <row r="51" spans="1:24" s="2" customFormat="1" x14ac:dyDescent="0.3">
      <c r="A51" s="123" t="s">
        <v>0</v>
      </c>
      <c r="B51" s="65" t="s">
        <v>51</v>
      </c>
      <c r="C51" s="67"/>
      <c r="D51" s="67"/>
      <c r="E51" s="67"/>
      <c r="F51" s="67"/>
      <c r="G51" s="67"/>
      <c r="H51" s="91"/>
      <c r="I51" s="123" t="s">
        <v>0</v>
      </c>
      <c r="J51" s="55" t="s">
        <v>51</v>
      </c>
      <c r="K51" s="55"/>
      <c r="L51" s="55"/>
      <c r="M51" s="55"/>
      <c r="N51" s="55"/>
      <c r="O51" s="17"/>
      <c r="P51" s="67"/>
      <c r="Q51" s="67"/>
      <c r="R51" s="67"/>
      <c r="S51" s="66"/>
      <c r="T51" s="66"/>
      <c r="U51" s="66"/>
      <c r="V51" s="17"/>
      <c r="W51" s="17"/>
      <c r="X51" s="67"/>
    </row>
    <row r="52" spans="1:24" s="2" customFormat="1" x14ac:dyDescent="0.3">
      <c r="A52" s="330"/>
      <c r="B52" s="68">
        <f>W52</f>
        <v>500</v>
      </c>
      <c r="C52" s="67" t="s">
        <v>3</v>
      </c>
      <c r="D52" s="7" t="s">
        <v>1</v>
      </c>
      <c r="E52" s="8">
        <v>1</v>
      </c>
      <c r="F52" s="18">
        <f>B52*E52</f>
        <v>500</v>
      </c>
      <c r="G52" s="67"/>
      <c r="H52" s="91"/>
      <c r="I52" s="296"/>
      <c r="J52" s="66">
        <v>25</v>
      </c>
      <c r="K52" s="66">
        <v>20</v>
      </c>
      <c r="L52" s="66"/>
      <c r="M52" s="66"/>
      <c r="N52" s="66"/>
      <c r="O52" s="17">
        <f>J52*K52</f>
        <v>500</v>
      </c>
      <c r="P52" s="7" t="s">
        <v>3</v>
      </c>
      <c r="Q52" s="7"/>
      <c r="R52" s="7"/>
      <c r="S52" s="66"/>
      <c r="T52" s="66"/>
      <c r="U52" s="66"/>
      <c r="V52" s="17">
        <f>O52</f>
        <v>500</v>
      </c>
      <c r="W52" s="56">
        <f>V52</f>
        <v>500</v>
      </c>
      <c r="X52" s="67" t="s">
        <v>3</v>
      </c>
    </row>
    <row r="53" spans="1:24" s="2" customFormat="1" x14ac:dyDescent="0.3">
      <c r="A53" s="330"/>
      <c r="B53" s="38"/>
      <c r="C53" s="67"/>
      <c r="D53" s="7" t="s">
        <v>2</v>
      </c>
      <c r="E53" s="8">
        <v>1</v>
      </c>
      <c r="F53" s="67"/>
      <c r="G53" s="18">
        <f>B52*E53</f>
        <v>500</v>
      </c>
      <c r="H53" s="91"/>
      <c r="I53" s="296"/>
      <c r="J53" s="66"/>
      <c r="K53" s="66"/>
      <c r="L53" s="66"/>
      <c r="M53" s="66"/>
      <c r="N53" s="66"/>
      <c r="O53" s="17"/>
      <c r="P53" s="7"/>
      <c r="Q53" s="7"/>
      <c r="R53" s="7"/>
      <c r="S53" s="66"/>
      <c r="T53" s="66"/>
      <c r="U53" s="66"/>
      <c r="V53" s="17"/>
      <c r="W53" s="17"/>
      <c r="X53" s="67"/>
    </row>
    <row r="54" spans="1:24" s="2" customFormat="1" x14ac:dyDescent="0.3">
      <c r="A54" s="330"/>
      <c r="B54" s="68"/>
      <c r="C54" s="67"/>
      <c r="D54" s="7"/>
      <c r="E54" s="8"/>
      <c r="F54" s="67"/>
      <c r="G54" s="18"/>
      <c r="H54" s="91"/>
      <c r="I54" s="296"/>
      <c r="J54" s="66"/>
      <c r="K54" s="66"/>
      <c r="L54" s="66"/>
      <c r="M54" s="66"/>
      <c r="N54" s="66"/>
      <c r="O54" s="17"/>
      <c r="P54" s="7"/>
      <c r="Q54" s="7"/>
      <c r="R54" s="7"/>
      <c r="S54" s="66"/>
      <c r="T54" s="66"/>
      <c r="U54" s="66"/>
      <c r="V54" s="17"/>
      <c r="W54" s="17"/>
      <c r="X54" s="67"/>
    </row>
    <row r="55" spans="1:24" s="2" customFormat="1" x14ac:dyDescent="0.3">
      <c r="A55" s="124" t="s">
        <v>12</v>
      </c>
      <c r="B55" s="364" t="s">
        <v>52</v>
      </c>
      <c r="C55" s="364"/>
      <c r="D55" s="364"/>
      <c r="E55" s="364"/>
      <c r="F55" s="67"/>
      <c r="G55" s="67"/>
      <c r="H55" s="91"/>
      <c r="I55" s="124" t="s">
        <v>12</v>
      </c>
      <c r="J55" s="364" t="s">
        <v>52</v>
      </c>
      <c r="K55" s="364"/>
      <c r="L55" s="364"/>
      <c r="M55" s="364"/>
      <c r="N55" s="364"/>
      <c r="O55" s="364"/>
      <c r="P55" s="364"/>
      <c r="Q55" s="39"/>
      <c r="R55" s="39"/>
      <c r="S55" s="66"/>
      <c r="T55" s="66"/>
      <c r="U55" s="66"/>
      <c r="V55" s="17"/>
      <c r="W55" s="17"/>
      <c r="X55" s="67"/>
    </row>
    <row r="56" spans="1:24" s="2" customFormat="1" ht="15.75" customHeight="1" x14ac:dyDescent="0.3">
      <c r="A56" s="101"/>
      <c r="B56" s="68">
        <f>W57</f>
        <v>32.949999999999996</v>
      </c>
      <c r="C56" s="67" t="s">
        <v>9</v>
      </c>
      <c r="D56" s="7" t="s">
        <v>1</v>
      </c>
      <c r="E56" s="8">
        <v>1</v>
      </c>
      <c r="F56" s="18">
        <f>B56*E56</f>
        <v>32.949999999999996</v>
      </c>
      <c r="G56" s="67"/>
      <c r="H56" s="91"/>
      <c r="I56" s="101"/>
      <c r="J56" s="367" t="s">
        <v>194</v>
      </c>
      <c r="K56" s="367"/>
      <c r="L56" s="367"/>
      <c r="M56" s="367"/>
      <c r="N56" s="367"/>
      <c r="O56" s="17">
        <f>17.2*2+10.1*2+2.1*2</f>
        <v>58.8</v>
      </c>
      <c r="P56" s="7" t="s">
        <v>29</v>
      </c>
      <c r="Q56" s="7">
        <v>0.5</v>
      </c>
      <c r="R56" s="7" t="s">
        <v>68</v>
      </c>
      <c r="S56" s="89">
        <v>1</v>
      </c>
      <c r="T56" s="89"/>
      <c r="U56" s="89"/>
      <c r="V56" s="17">
        <f>O56*Q56*S56</f>
        <v>29.4</v>
      </c>
      <c r="W56" s="17"/>
      <c r="X56" s="67"/>
    </row>
    <row r="57" spans="1:24" s="28" customFormat="1" ht="15.75" customHeight="1" x14ac:dyDescent="0.3">
      <c r="A57" s="101"/>
      <c r="B57" s="250"/>
      <c r="C57" s="248"/>
      <c r="D57" s="7" t="s">
        <v>2</v>
      </c>
      <c r="E57" s="8">
        <v>1</v>
      </c>
      <c r="F57" s="67"/>
      <c r="G57" s="18">
        <f>B56*E57</f>
        <v>32.949999999999996</v>
      </c>
      <c r="H57" s="91"/>
      <c r="I57" s="101"/>
      <c r="J57" s="367">
        <v>7.1</v>
      </c>
      <c r="K57" s="367"/>
      <c r="L57" s="367"/>
      <c r="M57" s="367"/>
      <c r="N57" s="367"/>
      <c r="O57" s="17">
        <v>7.1</v>
      </c>
      <c r="P57" s="7" t="s">
        <v>29</v>
      </c>
      <c r="Q57" s="7">
        <v>0.5</v>
      </c>
      <c r="R57" s="7" t="s">
        <v>68</v>
      </c>
      <c r="S57" s="249">
        <v>1</v>
      </c>
      <c r="T57" s="249"/>
      <c r="U57" s="249"/>
      <c r="V57" s="17">
        <f>O57*Q57*S57</f>
        <v>3.55</v>
      </c>
      <c r="W57" s="56">
        <f>SUM(V56:V57)</f>
        <v>32.949999999999996</v>
      </c>
      <c r="X57" s="67" t="s">
        <v>9</v>
      </c>
    </row>
    <row r="58" spans="1:24" s="2" customFormat="1" x14ac:dyDescent="0.3">
      <c r="A58" s="101"/>
      <c r="B58" s="68"/>
      <c r="C58" s="67"/>
      <c r="D58" s="7"/>
      <c r="E58" s="8"/>
      <c r="F58" s="67"/>
      <c r="G58" s="18"/>
      <c r="H58" s="91"/>
      <c r="I58" s="101"/>
      <c r="J58" s="377"/>
      <c r="K58" s="377"/>
      <c r="L58" s="377"/>
      <c r="M58" s="377"/>
      <c r="N58" s="377"/>
      <c r="O58" s="17"/>
      <c r="P58" s="7"/>
      <c r="Q58" s="7"/>
      <c r="R58" s="7"/>
      <c r="S58" s="66"/>
      <c r="T58" s="66"/>
      <c r="U58" s="66"/>
      <c r="V58" s="17"/>
      <c r="W58" s="57"/>
      <c r="X58" s="67"/>
    </row>
    <row r="59" spans="1:24" s="2" customFormat="1" x14ac:dyDescent="0.3">
      <c r="A59" s="124" t="s">
        <v>4</v>
      </c>
      <c r="B59" s="364" t="s">
        <v>202</v>
      </c>
      <c r="C59" s="364"/>
      <c r="D59" s="364"/>
      <c r="E59" s="364"/>
      <c r="F59" s="67"/>
      <c r="G59" s="67"/>
      <c r="H59" s="91"/>
      <c r="I59" s="124" t="s">
        <v>4</v>
      </c>
      <c r="J59" s="364" t="s">
        <v>202</v>
      </c>
      <c r="K59" s="364"/>
      <c r="L59" s="364"/>
      <c r="M59" s="364"/>
      <c r="N59" s="364"/>
      <c r="O59" s="364"/>
      <c r="P59" s="364"/>
      <c r="Q59" s="39"/>
      <c r="R59" s="39"/>
      <c r="S59" s="66"/>
      <c r="T59" s="66"/>
      <c r="U59" s="66"/>
      <c r="V59" s="17"/>
      <c r="W59" s="17"/>
      <c r="X59" s="67"/>
    </row>
    <row r="60" spans="1:24" s="2" customFormat="1" ht="15.75" customHeight="1" x14ac:dyDescent="0.3">
      <c r="A60" s="101"/>
      <c r="B60" s="68">
        <f>W63</f>
        <v>3.09</v>
      </c>
      <c r="C60" s="67" t="s">
        <v>9</v>
      </c>
      <c r="D60" s="7" t="s">
        <v>1</v>
      </c>
      <c r="E60" s="8">
        <v>1</v>
      </c>
      <c r="F60" s="18">
        <f>B60*E60</f>
        <v>3.09</v>
      </c>
      <c r="G60" s="67"/>
      <c r="H60" s="91"/>
      <c r="I60" s="101"/>
      <c r="J60" s="298" t="s">
        <v>85</v>
      </c>
      <c r="K60" s="298"/>
      <c r="L60" s="298"/>
      <c r="M60" s="298"/>
      <c r="N60" s="298"/>
      <c r="O60" s="17"/>
      <c r="P60" s="7"/>
      <c r="Q60" s="7"/>
      <c r="R60" s="7"/>
      <c r="S60" s="300"/>
      <c r="T60" s="300"/>
      <c r="U60" s="300"/>
      <c r="V60" s="17"/>
    </row>
    <row r="61" spans="1:24" s="28" customFormat="1" ht="15.75" customHeight="1" x14ac:dyDescent="0.3">
      <c r="A61" s="101"/>
      <c r="B61" s="270"/>
      <c r="C61" s="266"/>
      <c r="D61" s="7" t="s">
        <v>2</v>
      </c>
      <c r="E61" s="8">
        <v>1</v>
      </c>
      <c r="F61" s="67"/>
      <c r="G61" s="18">
        <f>B60*E61</f>
        <v>3.09</v>
      </c>
      <c r="H61" s="91"/>
      <c r="I61" s="101"/>
      <c r="J61" s="298">
        <v>0.7</v>
      </c>
      <c r="K61" s="247" t="s">
        <v>68</v>
      </c>
      <c r="L61" s="298">
        <v>5</v>
      </c>
      <c r="M61" s="298"/>
      <c r="N61" s="298"/>
      <c r="O61" s="17">
        <f>J61*L61</f>
        <v>3.5</v>
      </c>
      <c r="P61" s="7" t="s">
        <v>29</v>
      </c>
      <c r="Q61" s="7">
        <v>0.7</v>
      </c>
      <c r="R61" s="7" t="s">
        <v>68</v>
      </c>
      <c r="S61" s="300">
        <v>1</v>
      </c>
      <c r="T61" s="300"/>
      <c r="U61" s="300"/>
      <c r="V61" s="17">
        <f>O61*Q61*S61</f>
        <v>2.4499999999999997</v>
      </c>
      <c r="X61" s="266"/>
    </row>
    <row r="62" spans="1:24" s="28" customFormat="1" ht="15.75" customHeight="1" x14ac:dyDescent="0.3">
      <c r="A62" s="101"/>
      <c r="B62" s="270"/>
      <c r="C62" s="266"/>
      <c r="D62" s="7"/>
      <c r="E62" s="8"/>
      <c r="F62" s="266"/>
      <c r="G62" s="18"/>
      <c r="H62" s="91"/>
      <c r="I62" s="101"/>
      <c r="J62" s="298" t="s">
        <v>201</v>
      </c>
      <c r="K62" s="298"/>
      <c r="L62" s="298"/>
      <c r="M62" s="298"/>
      <c r="N62" s="298"/>
      <c r="O62" s="17"/>
      <c r="P62" s="7"/>
      <c r="Q62" s="7"/>
      <c r="R62" s="7"/>
      <c r="S62" s="300"/>
      <c r="T62" s="300"/>
      <c r="U62" s="300"/>
      <c r="V62" s="17"/>
      <c r="X62" s="266"/>
    </row>
    <row r="63" spans="1:24" s="28" customFormat="1" ht="15.75" customHeight="1" x14ac:dyDescent="0.3">
      <c r="A63" s="101"/>
      <c r="B63" s="288"/>
      <c r="C63" s="279"/>
      <c r="D63" s="7"/>
      <c r="E63" s="8"/>
      <c r="F63" s="279"/>
      <c r="G63" s="18"/>
      <c r="H63" s="91"/>
      <c r="I63" s="101"/>
      <c r="J63" s="298">
        <v>0.8</v>
      </c>
      <c r="K63" s="298"/>
      <c r="L63" s="298"/>
      <c r="M63" s="298"/>
      <c r="N63" s="298"/>
      <c r="O63" s="17">
        <v>0.8</v>
      </c>
      <c r="P63" s="7" t="s">
        <v>29</v>
      </c>
      <c r="Q63" s="7">
        <v>0.8</v>
      </c>
      <c r="R63" s="7" t="s">
        <v>68</v>
      </c>
      <c r="S63" s="300">
        <v>1</v>
      </c>
      <c r="T63" s="300"/>
      <c r="U63" s="300"/>
      <c r="V63" s="17">
        <f>O63*Q63*S63</f>
        <v>0.64000000000000012</v>
      </c>
      <c r="W63" s="56">
        <f>SUM(V60:V63)</f>
        <v>3.09</v>
      </c>
      <c r="X63" s="246" t="s">
        <v>9</v>
      </c>
    </row>
    <row r="64" spans="1:24" s="28" customFormat="1" ht="15.75" customHeight="1" x14ac:dyDescent="0.3">
      <c r="A64" s="101"/>
      <c r="B64" s="121"/>
      <c r="C64" s="118"/>
      <c r="D64" s="7"/>
      <c r="E64" s="8"/>
      <c r="F64" s="118"/>
      <c r="G64" s="18"/>
      <c r="H64" s="91"/>
      <c r="I64" s="101"/>
    </row>
    <row r="65" spans="1:24" s="2" customFormat="1" x14ac:dyDescent="0.3">
      <c r="A65" s="124" t="s">
        <v>5</v>
      </c>
      <c r="B65" s="350" t="s">
        <v>54</v>
      </c>
      <c r="C65" s="350"/>
      <c r="D65" s="350"/>
      <c r="E65" s="350"/>
      <c r="F65" s="67"/>
      <c r="G65" s="67"/>
      <c r="H65" s="91"/>
      <c r="I65" s="124" t="s">
        <v>5</v>
      </c>
      <c r="J65" s="350" t="s">
        <v>54</v>
      </c>
      <c r="K65" s="350"/>
      <c r="L65" s="350"/>
      <c r="M65" s="350"/>
      <c r="N65" s="350"/>
      <c r="O65" s="350"/>
      <c r="P65" s="350"/>
      <c r="Q65" s="101"/>
      <c r="R65" s="101"/>
      <c r="S65" s="66"/>
      <c r="T65" s="66"/>
      <c r="U65" s="66"/>
      <c r="V65" s="17"/>
      <c r="W65" s="17"/>
      <c r="X65" s="67"/>
    </row>
    <row r="66" spans="1:24" s="2" customFormat="1" ht="15" customHeight="1" x14ac:dyDescent="0.3">
      <c r="A66" s="101"/>
      <c r="B66" s="68">
        <f>W70</f>
        <v>12.997000000000003</v>
      </c>
      <c r="C66" s="67" t="s">
        <v>9</v>
      </c>
      <c r="D66" s="7" t="s">
        <v>1</v>
      </c>
      <c r="E66" s="8">
        <v>1</v>
      </c>
      <c r="F66" s="18">
        <f>B66*E66</f>
        <v>12.997000000000003</v>
      </c>
      <c r="G66" s="67"/>
      <c r="H66" s="91"/>
      <c r="I66" s="101"/>
      <c r="J66" s="119">
        <v>5.2</v>
      </c>
      <c r="K66" s="119">
        <v>10.1</v>
      </c>
      <c r="L66" s="119"/>
      <c r="N66" s="119"/>
      <c r="O66" s="17">
        <f>J66*K66</f>
        <v>52.52</v>
      </c>
      <c r="P66" s="7" t="s">
        <v>3</v>
      </c>
      <c r="Q66" s="369">
        <v>0.1</v>
      </c>
      <c r="R66" s="369"/>
      <c r="S66" s="369"/>
      <c r="T66" s="369"/>
      <c r="U66" s="369"/>
      <c r="V66" s="17">
        <f>O66*Q66</f>
        <v>5.2520000000000007</v>
      </c>
      <c r="W66" s="17"/>
      <c r="X66" s="90"/>
    </row>
    <row r="67" spans="1:24" s="2" customFormat="1" ht="15.75" customHeight="1" x14ac:dyDescent="0.3">
      <c r="A67" s="101"/>
      <c r="B67" s="68"/>
      <c r="C67" s="67"/>
      <c r="D67" s="7" t="s">
        <v>2</v>
      </c>
      <c r="E67" s="8">
        <v>1</v>
      </c>
      <c r="F67" s="67"/>
      <c r="G67" s="18">
        <f>B66*E67</f>
        <v>12.997000000000003</v>
      </c>
      <c r="H67" s="91"/>
      <c r="I67" s="101"/>
      <c r="J67" s="119">
        <v>3.2</v>
      </c>
      <c r="K67" s="119">
        <v>8.8000000000000007</v>
      </c>
      <c r="L67" s="119"/>
      <c r="M67" s="28"/>
      <c r="N67" s="119"/>
      <c r="O67" s="17">
        <f>J67*K67</f>
        <v>28.160000000000004</v>
      </c>
      <c r="P67" s="7" t="s">
        <v>3</v>
      </c>
      <c r="Q67" s="369">
        <v>0.1</v>
      </c>
      <c r="R67" s="369"/>
      <c r="S67" s="369"/>
      <c r="T67" s="369"/>
      <c r="U67" s="369"/>
      <c r="V67" s="17">
        <f>O67*Q67</f>
        <v>2.8160000000000007</v>
      </c>
      <c r="W67" s="57"/>
      <c r="X67" s="90"/>
    </row>
    <row r="68" spans="1:24" s="28" customFormat="1" ht="15.75" customHeight="1" x14ac:dyDescent="0.3">
      <c r="A68" s="101"/>
      <c r="B68" s="163"/>
      <c r="C68" s="158"/>
      <c r="D68" s="7"/>
      <c r="E68" s="8"/>
      <c r="F68" s="158"/>
      <c r="G68" s="18"/>
      <c r="H68" s="91"/>
      <c r="I68" s="101"/>
      <c r="J68" s="159">
        <v>5.7</v>
      </c>
      <c r="K68" s="159">
        <v>7.1</v>
      </c>
      <c r="L68" s="159"/>
      <c r="N68" s="159"/>
      <c r="O68" s="17">
        <f>J68*K68</f>
        <v>40.47</v>
      </c>
      <c r="P68" s="7" t="s">
        <v>3</v>
      </c>
      <c r="Q68" s="369">
        <v>0.1</v>
      </c>
      <c r="R68" s="369"/>
      <c r="S68" s="369"/>
      <c r="T68" s="369"/>
      <c r="U68" s="369"/>
      <c r="V68" s="17">
        <f>O68*Q68</f>
        <v>4.0469999999999997</v>
      </c>
      <c r="W68" s="57"/>
      <c r="X68" s="158"/>
    </row>
    <row r="69" spans="1:24" s="28" customFormat="1" ht="15.75" customHeight="1" x14ac:dyDescent="0.3">
      <c r="A69" s="101"/>
      <c r="B69" s="270"/>
      <c r="C69" s="266"/>
      <c r="D69" s="7"/>
      <c r="E69" s="8"/>
      <c r="F69" s="266"/>
      <c r="G69" s="18"/>
      <c r="H69" s="91"/>
      <c r="I69" s="101"/>
      <c r="J69" s="267">
        <v>2.1</v>
      </c>
      <c r="K69" s="267">
        <v>2.1</v>
      </c>
      <c r="L69" s="267"/>
      <c r="N69" s="267"/>
      <c r="O69" s="17">
        <f>J69*K69</f>
        <v>4.41</v>
      </c>
      <c r="P69" s="7" t="s">
        <v>3</v>
      </c>
      <c r="Q69" s="369">
        <v>0.1</v>
      </c>
      <c r="R69" s="369"/>
      <c r="S69" s="369"/>
      <c r="T69" s="369"/>
      <c r="U69" s="369"/>
      <c r="V69" s="17">
        <f>O69*Q69</f>
        <v>0.44100000000000006</v>
      </c>
      <c r="W69" s="57"/>
      <c r="X69" s="266"/>
    </row>
    <row r="70" spans="1:24" s="28" customFormat="1" ht="15.75" customHeight="1" x14ac:dyDescent="0.3">
      <c r="A70" s="101"/>
      <c r="B70" s="132"/>
      <c r="C70" s="130"/>
      <c r="D70" s="7"/>
      <c r="E70" s="8"/>
      <c r="F70" s="130"/>
      <c r="G70" s="18"/>
      <c r="H70" s="91"/>
      <c r="I70" s="101"/>
      <c r="J70" s="235">
        <v>2.1</v>
      </c>
      <c r="K70" s="235">
        <v>2.1</v>
      </c>
      <c r="L70" s="235"/>
      <c r="N70" s="235"/>
      <c r="O70" s="17">
        <f>J70*K70</f>
        <v>4.41</v>
      </c>
      <c r="P70" s="7" t="s">
        <v>3</v>
      </c>
      <c r="Q70" s="369">
        <v>0.1</v>
      </c>
      <c r="R70" s="369"/>
      <c r="S70" s="369"/>
      <c r="T70" s="369"/>
      <c r="U70" s="369"/>
      <c r="V70" s="17">
        <f>O70*Q70</f>
        <v>0.44100000000000006</v>
      </c>
      <c r="W70" s="56">
        <f>SUM(V66:V70)</f>
        <v>12.997000000000003</v>
      </c>
      <c r="X70" s="90" t="s">
        <v>9</v>
      </c>
    </row>
    <row r="71" spans="1:24" s="2" customFormat="1" x14ac:dyDescent="0.3">
      <c r="A71" s="101"/>
      <c r="B71" s="68"/>
      <c r="C71" s="67"/>
      <c r="D71" s="7"/>
      <c r="E71" s="8"/>
      <c r="F71" s="67"/>
      <c r="G71" s="18"/>
      <c r="H71" s="91"/>
      <c r="I71" s="101"/>
      <c r="J71" s="377"/>
      <c r="K71" s="377"/>
      <c r="L71" s="377"/>
      <c r="M71" s="377"/>
      <c r="N71" s="377"/>
      <c r="O71" s="17"/>
      <c r="P71" s="7"/>
      <c r="Q71" s="7"/>
      <c r="R71" s="7"/>
      <c r="S71" s="66"/>
      <c r="T71" s="66"/>
      <c r="U71" s="66"/>
      <c r="V71" s="17"/>
      <c r="W71" s="17"/>
      <c r="X71" s="67"/>
    </row>
    <row r="72" spans="1:24" s="2" customFormat="1" x14ac:dyDescent="0.3">
      <c r="A72" s="124" t="s">
        <v>6</v>
      </c>
      <c r="B72" s="350" t="s">
        <v>53</v>
      </c>
      <c r="C72" s="350"/>
      <c r="D72" s="350"/>
      <c r="E72" s="350"/>
      <c r="F72" s="67"/>
      <c r="G72" s="67"/>
      <c r="H72" s="91"/>
      <c r="I72" s="124" t="s">
        <v>6</v>
      </c>
      <c r="J72" s="350" t="s">
        <v>53</v>
      </c>
      <c r="K72" s="350"/>
      <c r="L72" s="350"/>
      <c r="M72" s="350"/>
      <c r="N72" s="350"/>
      <c r="O72" s="350"/>
      <c r="P72" s="350"/>
      <c r="Q72" s="9"/>
      <c r="R72" s="9"/>
      <c r="S72" s="66"/>
      <c r="T72" s="66"/>
      <c r="U72" s="66"/>
      <c r="V72" s="17"/>
      <c r="W72" s="17"/>
      <c r="X72" s="67"/>
    </row>
    <row r="73" spans="1:24" s="2" customFormat="1" x14ac:dyDescent="0.3">
      <c r="A73" s="101"/>
      <c r="B73" s="68">
        <f>W73</f>
        <v>12.997000000000003</v>
      </c>
      <c r="C73" s="67" t="s">
        <v>9</v>
      </c>
      <c r="D73" s="7" t="s">
        <v>1</v>
      </c>
      <c r="E73" s="8">
        <v>1</v>
      </c>
      <c r="F73" s="18">
        <f>B73*E73</f>
        <v>12.997000000000003</v>
      </c>
      <c r="G73" s="67"/>
      <c r="H73" s="91"/>
      <c r="I73" s="101"/>
      <c r="J73" s="376">
        <f>W70</f>
        <v>12.997000000000003</v>
      </c>
      <c r="K73" s="376"/>
      <c r="L73" s="376"/>
      <c r="M73" s="376"/>
      <c r="N73" s="376"/>
      <c r="O73" s="17">
        <f>J73</f>
        <v>12.997000000000003</v>
      </c>
      <c r="P73" s="7" t="s">
        <v>9</v>
      </c>
      <c r="Q73" s="366"/>
      <c r="R73" s="366"/>
      <c r="S73" s="366"/>
      <c r="T73" s="366"/>
      <c r="U73" s="366"/>
      <c r="V73" s="17">
        <f>O73</f>
        <v>12.997000000000003</v>
      </c>
      <c r="W73" s="56">
        <f>V73</f>
        <v>12.997000000000003</v>
      </c>
      <c r="X73" s="67" t="s">
        <v>9</v>
      </c>
    </row>
    <row r="74" spans="1:24" s="2" customFormat="1" x14ac:dyDescent="0.3">
      <c r="A74" s="101"/>
      <c r="B74" s="68"/>
      <c r="C74" s="67"/>
      <c r="D74" s="7" t="s">
        <v>2</v>
      </c>
      <c r="E74" s="8">
        <v>1</v>
      </c>
      <c r="F74" s="67"/>
      <c r="G74" s="18">
        <f>B73*E74</f>
        <v>12.997000000000003</v>
      </c>
      <c r="H74" s="91"/>
      <c r="I74" s="101"/>
      <c r="J74" s="66"/>
      <c r="K74" s="66"/>
      <c r="L74" s="66"/>
      <c r="M74" s="66"/>
      <c r="N74" s="66"/>
      <c r="O74" s="17"/>
      <c r="P74" s="7"/>
      <c r="Q74" s="7"/>
      <c r="R74" s="7"/>
      <c r="S74" s="66"/>
      <c r="T74" s="66"/>
      <c r="U74" s="66"/>
      <c r="V74" s="17"/>
      <c r="W74" s="17"/>
      <c r="X74" s="67"/>
    </row>
    <row r="75" spans="1:24" s="2" customFormat="1" x14ac:dyDescent="0.3">
      <c r="A75" s="101"/>
      <c r="B75" s="68"/>
      <c r="C75" s="67"/>
      <c r="D75" s="7"/>
      <c r="E75" s="8"/>
      <c r="F75" s="67"/>
      <c r="G75" s="18"/>
      <c r="H75" s="91"/>
      <c r="I75" s="101"/>
      <c r="J75" s="66"/>
      <c r="K75" s="66"/>
      <c r="L75" s="66"/>
      <c r="M75" s="66"/>
      <c r="N75" s="66"/>
      <c r="O75" s="17"/>
      <c r="P75" s="7"/>
      <c r="Q75" s="7"/>
      <c r="R75" s="7"/>
      <c r="S75" s="66"/>
      <c r="T75" s="66"/>
      <c r="U75" s="66"/>
      <c r="V75" s="17"/>
      <c r="W75" s="17"/>
      <c r="X75" s="67"/>
    </row>
    <row r="76" spans="1:24" s="2" customFormat="1" x14ac:dyDescent="0.3">
      <c r="A76" s="124" t="s">
        <v>7</v>
      </c>
      <c r="B76" s="350" t="s">
        <v>203</v>
      </c>
      <c r="C76" s="350"/>
      <c r="D76" s="350"/>
      <c r="E76" s="350"/>
      <c r="F76" s="67"/>
      <c r="G76" s="67"/>
      <c r="H76" s="91"/>
      <c r="I76" s="124" t="s">
        <v>7</v>
      </c>
      <c r="J76" s="350" t="s">
        <v>203</v>
      </c>
      <c r="K76" s="350"/>
      <c r="L76" s="350"/>
      <c r="M76" s="350"/>
      <c r="N76" s="350"/>
      <c r="O76" s="350"/>
      <c r="P76" s="350"/>
      <c r="Q76" s="9"/>
      <c r="R76" s="9"/>
      <c r="S76" s="66"/>
      <c r="T76" s="66"/>
      <c r="U76" s="66"/>
      <c r="V76" s="17"/>
      <c r="W76" s="17"/>
      <c r="X76" s="67"/>
    </row>
    <row r="77" spans="1:24" s="2" customFormat="1" x14ac:dyDescent="0.3">
      <c r="A77" s="101"/>
      <c r="B77" s="68">
        <f>W81</f>
        <v>19.4955</v>
      </c>
      <c r="C77" s="67" t="s">
        <v>9</v>
      </c>
      <c r="D77" s="7" t="s">
        <v>1</v>
      </c>
      <c r="E77" s="8">
        <v>1</v>
      </c>
      <c r="F77" s="18">
        <f>B77*E77</f>
        <v>19.4955</v>
      </c>
      <c r="G77" s="67"/>
      <c r="H77" s="91"/>
      <c r="I77" s="101"/>
      <c r="J77" s="298">
        <v>5.2</v>
      </c>
      <c r="K77" s="298">
        <v>10.1</v>
      </c>
      <c r="L77" s="298"/>
      <c r="M77" s="28"/>
      <c r="N77" s="298"/>
      <c r="O77" s="17">
        <f>J77*K77</f>
        <v>52.52</v>
      </c>
      <c r="P77" s="7" t="s">
        <v>3</v>
      </c>
      <c r="Q77" s="369">
        <v>0.15</v>
      </c>
      <c r="R77" s="369"/>
      <c r="S77" s="369"/>
      <c r="T77" s="369"/>
      <c r="U77" s="369"/>
      <c r="V77" s="17">
        <f>O77*Q77</f>
        <v>7.8780000000000001</v>
      </c>
    </row>
    <row r="78" spans="1:24" s="28" customFormat="1" x14ac:dyDescent="0.3">
      <c r="A78" s="101"/>
      <c r="B78" s="236"/>
      <c r="C78" s="234"/>
      <c r="D78" s="7" t="s">
        <v>2</v>
      </c>
      <c r="E78" s="8">
        <v>1</v>
      </c>
      <c r="F78" s="67"/>
      <c r="G78" s="18">
        <f>B77*E78</f>
        <v>19.4955</v>
      </c>
      <c r="H78" s="91"/>
      <c r="I78" s="101"/>
      <c r="J78" s="298">
        <v>3.2</v>
      </c>
      <c r="K78" s="298">
        <v>8.8000000000000007</v>
      </c>
      <c r="L78" s="298"/>
      <c r="N78" s="298"/>
      <c r="O78" s="17">
        <f>J78*K78</f>
        <v>28.160000000000004</v>
      </c>
      <c r="P78" s="7" t="s">
        <v>3</v>
      </c>
      <c r="Q78" s="369">
        <v>0.15</v>
      </c>
      <c r="R78" s="369"/>
      <c r="S78" s="369"/>
      <c r="T78" s="369"/>
      <c r="U78" s="369"/>
      <c r="V78" s="17">
        <f>O78*Q78</f>
        <v>4.2240000000000002</v>
      </c>
    </row>
    <row r="79" spans="1:24" s="28" customFormat="1" x14ac:dyDescent="0.3">
      <c r="A79" s="101"/>
      <c r="B79" s="301"/>
      <c r="C79" s="297"/>
      <c r="D79" s="7"/>
      <c r="E79" s="8"/>
      <c r="F79" s="297"/>
      <c r="G79" s="18"/>
      <c r="H79" s="91"/>
      <c r="I79" s="101"/>
      <c r="J79" s="298">
        <v>5.7</v>
      </c>
      <c r="K79" s="298">
        <v>7.1</v>
      </c>
      <c r="L79" s="298"/>
      <c r="N79" s="298"/>
      <c r="O79" s="17">
        <f>J79*K79</f>
        <v>40.47</v>
      </c>
      <c r="P79" s="7" t="s">
        <v>3</v>
      </c>
      <c r="Q79" s="369">
        <v>0.15</v>
      </c>
      <c r="R79" s="369"/>
      <c r="S79" s="369"/>
      <c r="T79" s="369"/>
      <c r="U79" s="369"/>
      <c r="V79" s="17">
        <f>O79*Q79</f>
        <v>6.0705</v>
      </c>
    </row>
    <row r="80" spans="1:24" s="28" customFormat="1" x14ac:dyDescent="0.3">
      <c r="A80" s="101"/>
      <c r="B80" s="301"/>
      <c r="C80" s="297"/>
      <c r="D80" s="7"/>
      <c r="E80" s="8"/>
      <c r="F80" s="297"/>
      <c r="G80" s="18"/>
      <c r="H80" s="91"/>
      <c r="I80" s="101"/>
      <c r="J80" s="298">
        <v>2.1</v>
      </c>
      <c r="K80" s="298">
        <v>2.1</v>
      </c>
      <c r="L80" s="298"/>
      <c r="N80" s="298"/>
      <c r="O80" s="17">
        <f>J80*K80</f>
        <v>4.41</v>
      </c>
      <c r="P80" s="7" t="s">
        <v>3</v>
      </c>
      <c r="Q80" s="369">
        <v>0.15</v>
      </c>
      <c r="R80" s="369"/>
      <c r="S80" s="369"/>
      <c r="T80" s="369"/>
      <c r="U80" s="369"/>
      <c r="V80" s="17">
        <f>O80*Q80</f>
        <v>0.66149999999999998</v>
      </c>
    </row>
    <row r="81" spans="1:24" s="28" customFormat="1" x14ac:dyDescent="0.3">
      <c r="A81" s="101"/>
      <c r="B81" s="236"/>
      <c r="C81" s="234"/>
      <c r="D81" s="7"/>
      <c r="E81" s="8"/>
      <c r="F81" s="18"/>
      <c r="G81" s="234"/>
      <c r="H81" s="91"/>
      <c r="I81" s="101"/>
      <c r="J81" s="298">
        <v>2.1</v>
      </c>
      <c r="K81" s="298">
        <v>2.1</v>
      </c>
      <c r="L81" s="298"/>
      <c r="N81" s="298"/>
      <c r="O81" s="17">
        <f>J81*K81</f>
        <v>4.41</v>
      </c>
      <c r="P81" s="7" t="s">
        <v>3</v>
      </c>
      <c r="Q81" s="369">
        <v>0.15</v>
      </c>
      <c r="R81" s="369"/>
      <c r="S81" s="369"/>
      <c r="T81" s="369"/>
      <c r="U81" s="369"/>
      <c r="V81" s="17">
        <f>O81*Q81</f>
        <v>0.66149999999999998</v>
      </c>
      <c r="W81" s="56">
        <f>SUM(V77:V81)</f>
        <v>19.4955</v>
      </c>
      <c r="X81" s="67" t="s">
        <v>9</v>
      </c>
    </row>
    <row r="82" spans="1:24" s="28" customFormat="1" x14ac:dyDescent="0.3">
      <c r="A82" s="101"/>
      <c r="B82" s="132"/>
      <c r="C82" s="130"/>
      <c r="D82" s="7"/>
      <c r="E82" s="8"/>
      <c r="F82" s="130"/>
      <c r="G82" s="18"/>
      <c r="H82" s="91"/>
      <c r="I82" s="101"/>
      <c r="J82" s="131"/>
      <c r="K82" s="131"/>
      <c r="L82" s="131"/>
      <c r="M82" s="131"/>
      <c r="N82" s="131"/>
      <c r="O82" s="17"/>
      <c r="P82" s="7"/>
      <c r="Q82" s="7"/>
      <c r="R82" s="7"/>
      <c r="S82" s="131"/>
      <c r="T82" s="131"/>
      <c r="U82" s="131"/>
      <c r="V82" s="17"/>
      <c r="W82" s="17"/>
      <c r="X82" s="130"/>
    </row>
    <row r="83" spans="1:24" s="2" customFormat="1" x14ac:dyDescent="0.3">
      <c r="A83" s="124" t="s">
        <v>8</v>
      </c>
      <c r="B83" s="350" t="s">
        <v>53</v>
      </c>
      <c r="C83" s="350"/>
      <c r="D83" s="350"/>
      <c r="E83" s="350"/>
      <c r="F83" s="67"/>
      <c r="G83" s="67"/>
      <c r="H83" s="91"/>
      <c r="I83" s="124" t="s">
        <v>8</v>
      </c>
      <c r="J83" s="350" t="s">
        <v>53</v>
      </c>
      <c r="K83" s="350"/>
      <c r="L83" s="350"/>
      <c r="M83" s="350"/>
      <c r="N83" s="350"/>
      <c r="O83" s="350"/>
      <c r="P83" s="350"/>
      <c r="Q83" s="9"/>
      <c r="R83" s="9"/>
      <c r="S83" s="66"/>
      <c r="T83" s="66"/>
      <c r="U83" s="66"/>
      <c r="V83" s="17"/>
      <c r="W83" s="17"/>
      <c r="X83" s="67"/>
    </row>
    <row r="84" spans="1:24" s="2" customFormat="1" x14ac:dyDescent="0.3">
      <c r="A84" s="101"/>
      <c r="B84" s="68">
        <f>W84</f>
        <v>19.4955</v>
      </c>
      <c r="C84" s="67" t="s">
        <v>9</v>
      </c>
      <c r="D84" s="7" t="s">
        <v>1</v>
      </c>
      <c r="E84" s="8">
        <v>1</v>
      </c>
      <c r="F84" s="18">
        <f>B84*E84</f>
        <v>19.4955</v>
      </c>
      <c r="G84" s="67"/>
      <c r="H84" s="91"/>
      <c r="I84" s="101"/>
      <c r="J84" s="376">
        <f>W81</f>
        <v>19.4955</v>
      </c>
      <c r="K84" s="376"/>
      <c r="L84" s="376"/>
      <c r="M84" s="376"/>
      <c r="N84" s="376"/>
      <c r="O84" s="17">
        <f>J84</f>
        <v>19.4955</v>
      </c>
      <c r="P84" s="7" t="s">
        <v>9</v>
      </c>
      <c r="Q84" s="366"/>
      <c r="R84" s="366"/>
      <c r="S84" s="366"/>
      <c r="T84" s="366"/>
      <c r="U84" s="366"/>
      <c r="V84" s="17">
        <f>O84</f>
        <v>19.4955</v>
      </c>
      <c r="W84" s="56">
        <f>V84</f>
        <v>19.4955</v>
      </c>
      <c r="X84" s="67" t="s">
        <v>9</v>
      </c>
    </row>
    <row r="85" spans="1:24" s="2" customFormat="1" x14ac:dyDescent="0.3">
      <c r="A85" s="101"/>
      <c r="B85" s="68"/>
      <c r="C85" s="67"/>
      <c r="D85" s="7" t="s">
        <v>2</v>
      </c>
      <c r="E85" s="8">
        <v>1</v>
      </c>
      <c r="F85" s="67"/>
      <c r="G85" s="18">
        <f>B84*E85</f>
        <v>19.4955</v>
      </c>
      <c r="H85" s="91"/>
      <c r="I85" s="101"/>
      <c r="J85" s="66"/>
      <c r="K85" s="66"/>
      <c r="L85" s="66"/>
      <c r="M85" s="66"/>
      <c r="N85" s="66"/>
      <c r="O85" s="17"/>
      <c r="P85" s="7"/>
      <c r="Q85" s="7"/>
      <c r="R85" s="7"/>
      <c r="S85" s="66"/>
      <c r="T85" s="66"/>
      <c r="U85" s="66"/>
      <c r="V85" s="17"/>
      <c r="W85" s="17"/>
      <c r="X85" s="67"/>
    </row>
    <row r="86" spans="1:24" s="2" customFormat="1" x14ac:dyDescent="0.3">
      <c r="A86" s="101"/>
      <c r="B86" s="68"/>
      <c r="C86" s="67"/>
      <c r="D86" s="7"/>
      <c r="E86" s="8"/>
      <c r="F86" s="67"/>
      <c r="G86" s="18"/>
      <c r="H86" s="91"/>
      <c r="I86" s="101"/>
      <c r="J86" s="66"/>
      <c r="K86" s="66"/>
      <c r="L86" s="66"/>
      <c r="M86" s="66"/>
      <c r="N86" s="66"/>
      <c r="O86" s="17"/>
      <c r="P86" s="7"/>
      <c r="Q86" s="7"/>
      <c r="R86" s="7"/>
      <c r="S86" s="66"/>
      <c r="T86" s="66"/>
      <c r="U86" s="66"/>
      <c r="V86" s="17"/>
      <c r="W86" s="17"/>
      <c r="X86" s="67"/>
    </row>
    <row r="87" spans="1:24" s="2" customFormat="1" x14ac:dyDescent="0.3">
      <c r="A87" s="124" t="s">
        <v>17</v>
      </c>
      <c r="B87" s="350" t="s">
        <v>185</v>
      </c>
      <c r="C87" s="350"/>
      <c r="D87" s="350"/>
      <c r="E87" s="350"/>
      <c r="F87" s="67"/>
      <c r="G87" s="67"/>
      <c r="H87" s="91"/>
      <c r="I87" s="124" t="s">
        <v>17</v>
      </c>
      <c r="J87" s="350" t="s">
        <v>185</v>
      </c>
      <c r="K87" s="350"/>
      <c r="L87" s="350"/>
      <c r="M87" s="350"/>
      <c r="N87" s="350"/>
      <c r="O87" s="350"/>
      <c r="P87" s="350"/>
      <c r="Q87" s="9"/>
      <c r="R87" s="9"/>
      <c r="S87" s="66"/>
      <c r="T87" s="66"/>
      <c r="U87" s="66"/>
      <c r="V87" s="17"/>
      <c r="W87" s="17"/>
      <c r="X87" s="67"/>
    </row>
    <row r="88" spans="1:24" s="2" customFormat="1" x14ac:dyDescent="0.3">
      <c r="A88" s="101"/>
      <c r="B88" s="68">
        <f>W88</f>
        <v>46.85199999999999</v>
      </c>
      <c r="C88" s="67" t="s">
        <v>9</v>
      </c>
      <c r="D88" s="7" t="s">
        <v>1</v>
      </c>
      <c r="E88" s="8">
        <v>1</v>
      </c>
      <c r="F88" s="18">
        <f>B88*E88</f>
        <v>46.85199999999999</v>
      </c>
      <c r="G88" s="67"/>
      <c r="H88" s="91"/>
      <c r="I88" s="101"/>
      <c r="J88" s="58">
        <v>0</v>
      </c>
      <c r="K88" s="58">
        <f>W57</f>
        <v>32.949999999999996</v>
      </c>
      <c r="L88" s="58">
        <f>W63</f>
        <v>3.09</v>
      </c>
      <c r="M88" s="58">
        <v>0</v>
      </c>
      <c r="N88" s="58"/>
      <c r="O88" s="17">
        <f>SUM(J88:N88)</f>
        <v>36.039999999999992</v>
      </c>
      <c r="P88" s="7" t="s">
        <v>9</v>
      </c>
      <c r="Q88" s="369">
        <v>1.3</v>
      </c>
      <c r="R88" s="369"/>
      <c r="S88" s="369"/>
      <c r="T88" s="369"/>
      <c r="U88" s="369"/>
      <c r="V88" s="17">
        <f>O88*Q88</f>
        <v>46.85199999999999</v>
      </c>
      <c r="W88" s="56">
        <f>V88</f>
        <v>46.85199999999999</v>
      </c>
      <c r="X88" s="67" t="s">
        <v>9</v>
      </c>
    </row>
    <row r="89" spans="1:24" s="2" customFormat="1" x14ac:dyDescent="0.3">
      <c r="A89" s="101"/>
      <c r="B89" s="68"/>
      <c r="C89" s="67"/>
      <c r="D89" s="7" t="s">
        <v>2</v>
      </c>
      <c r="E89" s="8">
        <v>1</v>
      </c>
      <c r="F89" s="67"/>
      <c r="G89" s="18">
        <f>B88*E89</f>
        <v>46.85199999999999</v>
      </c>
      <c r="H89" s="91"/>
      <c r="I89" s="101"/>
      <c r="J89" s="66"/>
      <c r="K89" s="66"/>
      <c r="L89" s="66"/>
      <c r="M89" s="66"/>
      <c r="N89" s="66"/>
      <c r="O89" s="17"/>
      <c r="P89" s="7"/>
      <c r="Q89" s="7"/>
      <c r="R89" s="7"/>
      <c r="S89" s="66"/>
      <c r="T89" s="66"/>
      <c r="U89" s="66"/>
      <c r="V89" s="17"/>
      <c r="W89" s="17"/>
      <c r="X89" s="67"/>
    </row>
    <row r="90" spans="1:24" s="2" customFormat="1" x14ac:dyDescent="0.3">
      <c r="A90" s="101"/>
      <c r="B90" s="40"/>
      <c r="C90" s="67"/>
      <c r="D90" s="67"/>
      <c r="E90" s="9"/>
      <c r="F90" s="67"/>
      <c r="G90" s="67"/>
      <c r="H90" s="91"/>
      <c r="I90" s="101"/>
      <c r="J90" s="39"/>
      <c r="K90" s="39"/>
      <c r="L90" s="39"/>
      <c r="M90" s="39"/>
      <c r="N90" s="39"/>
      <c r="O90" s="17"/>
      <c r="P90" s="67"/>
      <c r="Q90" s="67"/>
      <c r="R90" s="67"/>
      <c r="S90" s="66"/>
      <c r="T90" s="66"/>
      <c r="U90" s="66"/>
      <c r="V90" s="17"/>
      <c r="W90" s="17"/>
      <c r="X90" s="67"/>
    </row>
    <row r="91" spans="1:24" s="2" customFormat="1" x14ac:dyDescent="0.3">
      <c r="A91" s="124" t="s">
        <v>18</v>
      </c>
      <c r="B91" s="350" t="s">
        <v>55</v>
      </c>
      <c r="C91" s="350"/>
      <c r="D91" s="350"/>
      <c r="E91" s="350"/>
      <c r="F91" s="67"/>
      <c r="G91" s="67"/>
      <c r="H91" s="91"/>
      <c r="I91" s="124" t="s">
        <v>18</v>
      </c>
      <c r="J91" s="350" t="s">
        <v>55</v>
      </c>
      <c r="K91" s="350"/>
      <c r="L91" s="350"/>
      <c r="M91" s="350"/>
      <c r="N91" s="350"/>
      <c r="O91" s="350"/>
      <c r="P91" s="350"/>
      <c r="Q91" s="9"/>
      <c r="R91" s="9"/>
      <c r="S91" s="66"/>
      <c r="T91" s="66"/>
      <c r="U91" s="66"/>
      <c r="V91" s="17"/>
      <c r="W91" s="17"/>
      <c r="X91" s="67"/>
    </row>
    <row r="92" spans="1:24" s="2" customFormat="1" x14ac:dyDescent="0.3">
      <c r="A92" s="101"/>
      <c r="B92" s="68">
        <f>W92</f>
        <v>1</v>
      </c>
      <c r="C92" s="67" t="s">
        <v>10</v>
      </c>
      <c r="D92" s="7" t="s">
        <v>1</v>
      </c>
      <c r="E92" s="8">
        <v>1</v>
      </c>
      <c r="F92" s="18">
        <f>B92*E92</f>
        <v>1</v>
      </c>
      <c r="G92" s="67"/>
      <c r="H92" s="91"/>
      <c r="I92" s="101"/>
      <c r="J92" s="66">
        <v>1</v>
      </c>
      <c r="K92" s="66"/>
      <c r="L92" s="66"/>
      <c r="M92" s="66"/>
      <c r="N92" s="66"/>
      <c r="O92" s="17"/>
      <c r="P92" s="7"/>
      <c r="Q92" s="7"/>
      <c r="R92" s="7"/>
      <c r="S92" s="66"/>
      <c r="T92" s="66"/>
      <c r="U92" s="66"/>
      <c r="V92" s="17"/>
      <c r="W92" s="56">
        <f>J92</f>
        <v>1</v>
      </c>
      <c r="X92" s="67" t="s">
        <v>10</v>
      </c>
    </row>
    <row r="93" spans="1:24" s="2" customFormat="1" x14ac:dyDescent="0.3">
      <c r="A93" s="101"/>
      <c r="B93" s="68"/>
      <c r="C93" s="67"/>
      <c r="D93" s="7" t="s">
        <v>2</v>
      </c>
      <c r="E93" s="8">
        <v>1</v>
      </c>
      <c r="F93" s="67"/>
      <c r="G93" s="18">
        <f>B92*E93</f>
        <v>1</v>
      </c>
      <c r="H93" s="91"/>
      <c r="I93" s="101"/>
      <c r="J93" s="66"/>
      <c r="K93" s="66"/>
      <c r="L93" s="66"/>
      <c r="M93" s="66"/>
      <c r="N93" s="66"/>
      <c r="O93" s="17"/>
      <c r="P93" s="7"/>
      <c r="Q93" s="7"/>
      <c r="R93" s="7"/>
      <c r="S93" s="66"/>
      <c r="T93" s="66"/>
      <c r="U93" s="66"/>
      <c r="V93" s="17"/>
      <c r="W93" s="17"/>
      <c r="X93" s="67"/>
    </row>
    <row r="94" spans="1:24" s="28" customFormat="1" x14ac:dyDescent="0.3">
      <c r="A94" s="101"/>
      <c r="B94" s="132"/>
      <c r="C94" s="130"/>
      <c r="D94" s="7"/>
      <c r="E94" s="8"/>
      <c r="F94" s="130"/>
      <c r="G94" s="18"/>
      <c r="H94" s="91"/>
      <c r="I94" s="101"/>
      <c r="J94" s="131"/>
      <c r="K94" s="131"/>
      <c r="L94" s="131"/>
      <c r="M94" s="131"/>
      <c r="N94" s="131"/>
      <c r="O94" s="17"/>
      <c r="P94" s="7"/>
      <c r="Q94" s="7"/>
      <c r="R94" s="7"/>
      <c r="S94" s="131"/>
      <c r="T94" s="131"/>
      <c r="U94" s="131"/>
      <c r="V94" s="17"/>
      <c r="W94" s="17"/>
      <c r="X94" s="130"/>
    </row>
    <row r="95" spans="1:24" s="23" customFormat="1" ht="15.6" x14ac:dyDescent="0.3">
      <c r="A95" s="100"/>
      <c r="B95" s="41" t="s">
        <v>31</v>
      </c>
      <c r="C95" s="20"/>
      <c r="D95" s="11"/>
      <c r="E95" s="16"/>
      <c r="F95" s="21">
        <f>SUM(F51:F94)</f>
        <v>648.87699999999995</v>
      </c>
      <c r="G95" s="21">
        <f>SUM(G51:G94)</f>
        <v>648.87699999999995</v>
      </c>
      <c r="H95" s="92"/>
      <c r="I95" s="100"/>
      <c r="J95" s="54"/>
      <c r="K95" s="54"/>
      <c r="L95" s="54"/>
      <c r="M95" s="54"/>
      <c r="N95" s="54"/>
      <c r="O95" s="59"/>
      <c r="P95" s="11"/>
      <c r="Q95" s="11"/>
      <c r="R95" s="11"/>
      <c r="S95" s="50"/>
      <c r="T95" s="50"/>
      <c r="U95" s="50"/>
      <c r="V95" s="53"/>
      <c r="W95" s="53"/>
      <c r="X95" s="19"/>
    </row>
    <row r="96" spans="1:24" s="2" customFormat="1" x14ac:dyDescent="0.3">
      <c r="A96" s="100"/>
      <c r="B96" s="41"/>
      <c r="C96" s="20"/>
      <c r="D96" s="11"/>
      <c r="E96" s="16"/>
      <c r="F96" s="21"/>
      <c r="G96" s="21"/>
      <c r="H96" s="92"/>
      <c r="I96" s="100"/>
      <c r="J96" s="54"/>
      <c r="K96" s="54"/>
      <c r="L96" s="54"/>
      <c r="M96" s="54"/>
      <c r="N96" s="54"/>
      <c r="O96" s="59"/>
      <c r="P96" s="11"/>
      <c r="Q96" s="11"/>
      <c r="R96" s="11"/>
      <c r="S96" s="50"/>
      <c r="T96" s="50"/>
      <c r="U96" s="50"/>
      <c r="V96" s="53"/>
      <c r="W96" s="53"/>
      <c r="X96" s="19"/>
    </row>
    <row r="97" spans="1:24" s="2" customFormat="1" x14ac:dyDescent="0.3">
      <c r="A97" s="100"/>
      <c r="B97" s="41"/>
      <c r="C97" s="20"/>
      <c r="D97" s="11"/>
      <c r="E97" s="16"/>
      <c r="F97" s="21"/>
      <c r="G97" s="21"/>
      <c r="H97" s="92"/>
      <c r="I97" s="100"/>
      <c r="J97" s="54"/>
      <c r="K97" s="54"/>
      <c r="L97" s="54"/>
      <c r="M97" s="54"/>
      <c r="N97" s="54"/>
      <c r="O97" s="59"/>
      <c r="P97" s="11"/>
      <c r="Q97" s="11"/>
      <c r="R97" s="11"/>
      <c r="S97" s="50"/>
      <c r="T97" s="50"/>
      <c r="U97" s="50"/>
      <c r="V97" s="53"/>
      <c r="W97" s="53"/>
      <c r="X97" s="19"/>
    </row>
    <row r="98" spans="1:24" s="24" customFormat="1" ht="18" x14ac:dyDescent="0.35">
      <c r="A98" s="102"/>
      <c r="B98" s="77" t="s">
        <v>11</v>
      </c>
      <c r="C98" s="67"/>
      <c r="D98" s="13"/>
      <c r="E98" s="78"/>
      <c r="F98" s="67"/>
      <c r="G98" s="67"/>
      <c r="H98" s="91"/>
      <c r="I98" s="102"/>
      <c r="J98" s="79" t="s">
        <v>11</v>
      </c>
      <c r="K98" s="79"/>
      <c r="L98" s="79"/>
      <c r="M98" s="79"/>
      <c r="N98" s="79"/>
      <c r="O98" s="17"/>
      <c r="P98" s="13"/>
      <c r="Q98" s="13"/>
      <c r="R98" s="13"/>
      <c r="S98" s="66"/>
      <c r="T98" s="66"/>
      <c r="U98" s="66"/>
      <c r="V98" s="17"/>
      <c r="W98" s="17"/>
      <c r="X98" s="67"/>
    </row>
    <row r="99" spans="1:24" s="2" customFormat="1" x14ac:dyDescent="0.3">
      <c r="A99" s="156" t="s">
        <v>0</v>
      </c>
      <c r="B99" s="355" t="s">
        <v>56</v>
      </c>
      <c r="C99" s="355"/>
      <c r="D99" s="355"/>
      <c r="E99" s="355"/>
      <c r="F99" s="67"/>
      <c r="G99" s="67"/>
      <c r="H99" s="91"/>
      <c r="I99" s="156" t="s">
        <v>0</v>
      </c>
      <c r="J99" s="355" t="s">
        <v>56</v>
      </c>
      <c r="K99" s="355"/>
      <c r="L99" s="355"/>
      <c r="M99" s="355"/>
      <c r="N99" s="355"/>
      <c r="O99" s="355"/>
      <c r="P99" s="355"/>
      <c r="Q99" s="13"/>
      <c r="R99" s="13"/>
      <c r="S99" s="66"/>
      <c r="T99" s="66"/>
      <c r="U99" s="66"/>
      <c r="V99" s="17"/>
      <c r="W99" s="17"/>
      <c r="X99" s="67"/>
    </row>
    <row r="100" spans="1:24" s="2" customFormat="1" ht="15" customHeight="1" x14ac:dyDescent="0.3">
      <c r="A100" s="102"/>
      <c r="B100" s="68">
        <f>W101</f>
        <v>23.064999999999998</v>
      </c>
      <c r="C100" s="67" t="s">
        <v>9</v>
      </c>
      <c r="D100" s="7" t="s">
        <v>1</v>
      </c>
      <c r="E100" s="8">
        <v>1</v>
      </c>
      <c r="F100" s="18">
        <f>B100*E100</f>
        <v>23.064999999999998</v>
      </c>
      <c r="G100" s="67"/>
      <c r="H100" s="91"/>
      <c r="I100" s="102"/>
      <c r="J100" s="367" t="s">
        <v>194</v>
      </c>
      <c r="K100" s="367"/>
      <c r="L100" s="367"/>
      <c r="M100" s="367"/>
      <c r="N100" s="367"/>
      <c r="O100" s="17">
        <f>17.2*2+10.1*2+2.1*2</f>
        <v>58.8</v>
      </c>
      <c r="P100" s="7" t="s">
        <v>29</v>
      </c>
      <c r="Q100" s="7">
        <v>0.5</v>
      </c>
      <c r="R100" s="7" t="s">
        <v>68</v>
      </c>
      <c r="S100" s="285">
        <v>0.7</v>
      </c>
      <c r="T100" s="285"/>
      <c r="U100" s="285"/>
      <c r="V100" s="17">
        <f>O100*Q100*S100</f>
        <v>20.58</v>
      </c>
      <c r="W100" s="17"/>
      <c r="X100" s="90"/>
    </row>
    <row r="101" spans="1:24" s="2" customFormat="1" ht="15" customHeight="1" x14ac:dyDescent="0.3">
      <c r="A101" s="102"/>
      <c r="B101" s="68"/>
      <c r="C101" s="67"/>
      <c r="D101" s="7" t="s">
        <v>2</v>
      </c>
      <c r="E101" s="8">
        <v>1</v>
      </c>
      <c r="F101" s="67"/>
      <c r="G101" s="18">
        <f>B100*E101</f>
        <v>23.064999999999998</v>
      </c>
      <c r="H101" s="91"/>
      <c r="I101" s="102"/>
      <c r="J101" s="367">
        <v>7.1</v>
      </c>
      <c r="K101" s="367"/>
      <c r="L101" s="367"/>
      <c r="M101" s="367"/>
      <c r="N101" s="367"/>
      <c r="O101" s="17">
        <v>7.1</v>
      </c>
      <c r="P101" s="7" t="s">
        <v>29</v>
      </c>
      <c r="Q101" s="7">
        <v>0.5</v>
      </c>
      <c r="R101" s="7" t="s">
        <v>68</v>
      </c>
      <c r="S101" s="285">
        <v>0.7</v>
      </c>
      <c r="T101" s="285"/>
      <c r="U101" s="285"/>
      <c r="V101" s="17">
        <f>O101*Q101*S101</f>
        <v>2.4849999999999999</v>
      </c>
      <c r="W101" s="56">
        <f>SUM(V100:V101)</f>
        <v>23.064999999999998</v>
      </c>
      <c r="X101" s="103" t="s">
        <v>9</v>
      </c>
    </row>
    <row r="102" spans="1:24" s="2" customFormat="1" x14ac:dyDescent="0.3">
      <c r="A102" s="102"/>
      <c r="B102" s="68"/>
      <c r="C102" s="67"/>
      <c r="D102" s="7"/>
      <c r="E102" s="8"/>
      <c r="F102" s="67"/>
      <c r="G102" s="18"/>
      <c r="H102" s="91"/>
      <c r="I102" s="102"/>
      <c r="J102" s="377" t="s">
        <v>67</v>
      </c>
      <c r="K102" s="377"/>
      <c r="L102" s="377"/>
      <c r="M102" s="377"/>
      <c r="N102" s="377"/>
      <c r="O102" s="17">
        <f>SUM(O100:O101)</f>
        <v>65.899999999999991</v>
      </c>
      <c r="P102" s="7" t="s">
        <v>29</v>
      </c>
      <c r="Q102" s="7"/>
      <c r="R102" s="7"/>
      <c r="S102" s="89"/>
      <c r="T102" s="89"/>
      <c r="U102" s="89"/>
      <c r="V102" s="17"/>
      <c r="W102" s="17"/>
      <c r="X102" s="90"/>
    </row>
    <row r="103" spans="1:24" s="2" customFormat="1" x14ac:dyDescent="0.3">
      <c r="A103" s="102"/>
      <c r="B103" s="68"/>
      <c r="C103" s="67"/>
      <c r="D103" s="7"/>
      <c r="E103" s="8"/>
      <c r="F103" s="67"/>
      <c r="G103" s="18"/>
      <c r="H103" s="91"/>
      <c r="I103" s="102"/>
      <c r="J103" s="66"/>
      <c r="K103" s="66"/>
      <c r="L103" s="66"/>
      <c r="M103" s="66"/>
      <c r="N103" s="66"/>
      <c r="O103" s="17"/>
      <c r="P103" s="7"/>
      <c r="Q103" s="7"/>
      <c r="R103" s="7"/>
      <c r="S103" s="66"/>
      <c r="T103" s="66"/>
      <c r="U103" s="66"/>
      <c r="V103" s="17"/>
      <c r="W103" s="17"/>
      <c r="X103" s="67"/>
    </row>
    <row r="104" spans="1:24" s="2" customFormat="1" x14ac:dyDescent="0.3">
      <c r="A104" s="156" t="s">
        <v>12</v>
      </c>
      <c r="B104" s="355" t="s">
        <v>204</v>
      </c>
      <c r="C104" s="355"/>
      <c r="D104" s="355"/>
      <c r="E104" s="355"/>
      <c r="F104" s="67"/>
      <c r="G104" s="67"/>
      <c r="H104" s="91"/>
      <c r="I104" s="156" t="s">
        <v>12</v>
      </c>
      <c r="J104" s="355" t="s">
        <v>204</v>
      </c>
      <c r="K104" s="355"/>
      <c r="L104" s="355"/>
      <c r="M104" s="355"/>
      <c r="N104" s="355"/>
      <c r="O104" s="355"/>
      <c r="P104" s="355"/>
      <c r="Q104" s="13"/>
      <c r="R104" s="13"/>
      <c r="S104" s="66"/>
      <c r="T104" s="66"/>
      <c r="U104" s="66"/>
      <c r="V104" s="17"/>
      <c r="W104" s="17"/>
      <c r="X104" s="67"/>
    </row>
    <row r="105" spans="1:24" s="2" customFormat="1" ht="15" customHeight="1" x14ac:dyDescent="0.3">
      <c r="A105" s="102"/>
      <c r="B105" s="68">
        <f>W109</f>
        <v>2.1629999999999998</v>
      </c>
      <c r="C105" s="67" t="s">
        <v>9</v>
      </c>
      <c r="D105" s="7" t="s">
        <v>1</v>
      </c>
      <c r="E105" s="8">
        <v>1</v>
      </c>
      <c r="F105" s="18">
        <f>B105*E105</f>
        <v>2.1629999999999998</v>
      </c>
      <c r="G105" s="67"/>
      <c r="H105" s="91"/>
      <c r="I105" s="102"/>
      <c r="J105" s="298" t="s">
        <v>85</v>
      </c>
      <c r="K105" s="298"/>
      <c r="L105" s="298"/>
      <c r="M105" s="298"/>
      <c r="N105" s="298"/>
      <c r="O105" s="17"/>
      <c r="P105" s="7"/>
      <c r="Q105" s="7"/>
      <c r="R105" s="7"/>
      <c r="S105" s="300"/>
      <c r="T105" s="300"/>
      <c r="U105" s="300"/>
      <c r="V105" s="17"/>
    </row>
    <row r="106" spans="1:24" s="28" customFormat="1" ht="15" customHeight="1" x14ac:dyDescent="0.3">
      <c r="A106" s="102"/>
      <c r="B106" s="270"/>
      <c r="C106" s="266"/>
      <c r="D106" s="7" t="s">
        <v>2</v>
      </c>
      <c r="E106" s="8">
        <v>1</v>
      </c>
      <c r="F106" s="67"/>
      <c r="G106" s="18">
        <f>B105*E106</f>
        <v>2.1629999999999998</v>
      </c>
      <c r="H106" s="91"/>
      <c r="I106" s="102"/>
      <c r="J106" s="298">
        <v>0.7</v>
      </c>
      <c r="K106" s="247" t="s">
        <v>68</v>
      </c>
      <c r="L106" s="298">
        <v>5</v>
      </c>
      <c r="M106" s="298"/>
      <c r="N106" s="298"/>
      <c r="O106" s="17">
        <f>J106*L106</f>
        <v>3.5</v>
      </c>
      <c r="P106" s="7" t="s">
        <v>29</v>
      </c>
      <c r="Q106" s="7">
        <v>0.7</v>
      </c>
      <c r="R106" s="7" t="s">
        <v>68</v>
      </c>
      <c r="S106" s="300">
        <v>0.7</v>
      </c>
      <c r="T106" s="300"/>
      <c r="U106" s="300"/>
      <c r="V106" s="17">
        <f>O106*Q106*S106</f>
        <v>1.7149999999999996</v>
      </c>
    </row>
    <row r="107" spans="1:24" s="28" customFormat="1" ht="15" customHeight="1" x14ac:dyDescent="0.3">
      <c r="A107" s="102"/>
      <c r="B107" s="270"/>
      <c r="C107" s="266"/>
      <c r="D107" s="7"/>
      <c r="E107" s="8"/>
      <c r="F107" s="18"/>
      <c r="G107" s="266"/>
      <c r="H107" s="91"/>
      <c r="I107" s="102"/>
      <c r="J107" s="298" t="s">
        <v>201</v>
      </c>
      <c r="K107" s="298"/>
      <c r="L107" s="298"/>
      <c r="M107" s="298"/>
      <c r="N107" s="298"/>
      <c r="O107" s="17"/>
      <c r="P107" s="7"/>
      <c r="Q107" s="7"/>
      <c r="R107" s="7"/>
      <c r="S107" s="300"/>
      <c r="T107" s="300"/>
      <c r="U107" s="300"/>
      <c r="V107" s="17"/>
    </row>
    <row r="108" spans="1:24" s="28" customFormat="1" ht="15" customHeight="1" x14ac:dyDescent="0.3">
      <c r="A108" s="102"/>
      <c r="B108" s="288"/>
      <c r="C108" s="279"/>
      <c r="D108" s="7"/>
      <c r="E108" s="8"/>
      <c r="F108" s="18"/>
      <c r="G108" s="279"/>
      <c r="H108" s="91"/>
      <c r="I108" s="102"/>
      <c r="J108" s="298">
        <v>0.8</v>
      </c>
      <c r="K108" s="298"/>
      <c r="L108" s="298"/>
      <c r="M108" s="298"/>
      <c r="N108" s="298"/>
      <c r="O108" s="17">
        <v>0.8</v>
      </c>
      <c r="P108" s="7" t="s">
        <v>29</v>
      </c>
      <c r="Q108" s="7">
        <v>0.8</v>
      </c>
      <c r="R108" s="7" t="s">
        <v>68</v>
      </c>
      <c r="S108" s="300">
        <v>0.7</v>
      </c>
      <c r="T108" s="300"/>
      <c r="U108" s="300"/>
      <c r="V108" s="17">
        <f>O108*Q108*S108</f>
        <v>0.44800000000000006</v>
      </c>
    </row>
    <row r="109" spans="1:24" s="28" customFormat="1" ht="15.75" customHeight="1" x14ac:dyDescent="0.3">
      <c r="A109" s="102"/>
      <c r="B109" s="121"/>
      <c r="C109" s="118"/>
      <c r="D109" s="7"/>
      <c r="E109" s="8"/>
      <c r="F109" s="118"/>
      <c r="G109" s="18"/>
      <c r="H109" s="91"/>
      <c r="I109" s="102"/>
      <c r="J109" s="377" t="s">
        <v>67</v>
      </c>
      <c r="K109" s="377"/>
      <c r="L109" s="377"/>
      <c r="M109" s="377"/>
      <c r="N109" s="377"/>
      <c r="O109" s="17">
        <f>SUM(O105:O108)</f>
        <v>4.3</v>
      </c>
      <c r="P109" s="7" t="s">
        <v>29</v>
      </c>
      <c r="Q109" s="7"/>
      <c r="R109" s="7"/>
      <c r="S109" s="117"/>
      <c r="T109" s="117"/>
      <c r="U109" s="117"/>
      <c r="W109" s="56">
        <f>SUM(V105:V108)</f>
        <v>2.1629999999999998</v>
      </c>
      <c r="X109" s="90" t="s">
        <v>9</v>
      </c>
    </row>
    <row r="110" spans="1:24" s="28" customFormat="1" ht="15.75" customHeight="1" x14ac:dyDescent="0.3">
      <c r="A110" s="102"/>
      <c r="B110" s="135"/>
      <c r="C110" s="133"/>
      <c r="D110" s="7"/>
      <c r="E110" s="8"/>
      <c r="F110" s="133"/>
      <c r="G110" s="18"/>
      <c r="H110" s="91"/>
      <c r="I110" s="102"/>
      <c r="J110" s="134"/>
      <c r="K110" s="134"/>
      <c r="L110" s="134"/>
      <c r="M110" s="134"/>
      <c r="N110" s="134"/>
      <c r="O110" s="17"/>
      <c r="P110" s="7"/>
      <c r="Q110" s="7"/>
      <c r="R110" s="7"/>
      <c r="S110" s="134"/>
      <c r="T110" s="134"/>
      <c r="U110" s="134"/>
      <c r="V110" s="17"/>
      <c r="W110" s="57"/>
    </row>
    <row r="111" spans="1:24" s="2" customFormat="1" x14ac:dyDescent="0.3">
      <c r="A111" s="156" t="s">
        <v>4</v>
      </c>
      <c r="B111" s="354" t="s">
        <v>86</v>
      </c>
      <c r="C111" s="354"/>
      <c r="D111" s="354"/>
      <c r="E111" s="354"/>
      <c r="F111" s="67"/>
      <c r="G111" s="67"/>
      <c r="H111" s="91"/>
      <c r="I111" s="156" t="s">
        <v>4</v>
      </c>
      <c r="J111" s="354" t="s">
        <v>86</v>
      </c>
      <c r="K111" s="354"/>
      <c r="L111" s="354"/>
      <c r="M111" s="354"/>
      <c r="N111" s="354"/>
      <c r="O111" s="354"/>
      <c r="P111" s="354"/>
      <c r="Q111" s="12"/>
      <c r="R111" s="12"/>
      <c r="S111" s="66"/>
      <c r="T111" s="66"/>
      <c r="U111" s="66"/>
      <c r="V111" s="17"/>
      <c r="W111" s="17"/>
      <c r="X111" s="67"/>
    </row>
    <row r="112" spans="1:24" s="2" customFormat="1" x14ac:dyDescent="0.3">
      <c r="A112" s="102"/>
      <c r="B112" s="68">
        <f>W113</f>
        <v>118.39690499999999</v>
      </c>
      <c r="C112" s="67" t="s">
        <v>13</v>
      </c>
      <c r="D112" s="7" t="s">
        <v>1</v>
      </c>
      <c r="E112" s="8">
        <v>1</v>
      </c>
      <c r="F112" s="18">
        <f>B112*E112</f>
        <v>118.39690499999999</v>
      </c>
      <c r="G112" s="67"/>
      <c r="H112" s="91"/>
      <c r="I112" s="102"/>
      <c r="J112" s="58">
        <f>O102</f>
        <v>65.899999999999991</v>
      </c>
      <c r="K112" s="66">
        <v>1.3</v>
      </c>
      <c r="L112" s="66">
        <v>3.3</v>
      </c>
      <c r="M112" s="66"/>
      <c r="N112" s="66"/>
      <c r="O112" s="17">
        <f>J112*K112*L112</f>
        <v>282.71099999999996</v>
      </c>
      <c r="P112" s="7" t="s">
        <v>29</v>
      </c>
      <c r="Q112" s="369">
        <v>0.39500000000000002</v>
      </c>
      <c r="R112" s="369"/>
      <c r="S112" s="369"/>
      <c r="T112" s="369"/>
      <c r="U112" s="369"/>
      <c r="V112" s="17">
        <f>O112*Q112</f>
        <v>111.67084499999999</v>
      </c>
      <c r="W112" s="57"/>
      <c r="X112" s="67"/>
    </row>
    <row r="113" spans="1:24" s="2" customFormat="1" x14ac:dyDescent="0.3">
      <c r="A113" s="102"/>
      <c r="B113" s="68"/>
      <c r="C113" s="67"/>
      <c r="D113" s="7" t="s">
        <v>2</v>
      </c>
      <c r="E113" s="8">
        <v>1</v>
      </c>
      <c r="F113" s="67"/>
      <c r="G113" s="18">
        <f>B112*E113</f>
        <v>118.39690499999999</v>
      </c>
      <c r="H113" s="91"/>
      <c r="I113" s="102"/>
      <c r="J113" s="58">
        <f>O109</f>
        <v>4.3</v>
      </c>
      <c r="K113" s="66">
        <v>1.2</v>
      </c>
      <c r="L113" s="66">
        <v>3.3</v>
      </c>
      <c r="M113" s="66"/>
      <c r="N113" s="66"/>
      <c r="O113" s="17">
        <f>J113*K113*L113</f>
        <v>17.027999999999995</v>
      </c>
      <c r="P113" s="7" t="s">
        <v>29</v>
      </c>
      <c r="Q113" s="369">
        <v>0.39500000000000002</v>
      </c>
      <c r="R113" s="369"/>
      <c r="S113" s="369"/>
      <c r="T113" s="369"/>
      <c r="U113" s="369"/>
      <c r="V113" s="17">
        <f>O113*Q113</f>
        <v>6.7260599999999986</v>
      </c>
      <c r="W113" s="56">
        <f>SUM(V112:V113)</f>
        <v>118.39690499999999</v>
      </c>
      <c r="X113" s="67" t="s">
        <v>13</v>
      </c>
    </row>
    <row r="114" spans="1:24" s="2" customFormat="1" x14ac:dyDescent="0.3">
      <c r="A114" s="100"/>
      <c r="B114" s="42"/>
      <c r="C114" s="67"/>
      <c r="D114" s="13"/>
      <c r="E114" s="13"/>
      <c r="F114" s="67"/>
      <c r="G114" s="67"/>
      <c r="H114" s="91"/>
      <c r="I114" s="100"/>
      <c r="J114" s="12"/>
      <c r="K114" s="12"/>
      <c r="L114" s="12"/>
      <c r="M114" s="12"/>
      <c r="N114" s="12"/>
      <c r="O114" s="17"/>
      <c r="P114" s="13"/>
      <c r="Q114" s="13"/>
      <c r="R114" s="13"/>
      <c r="S114" s="66"/>
      <c r="T114" s="66"/>
      <c r="U114" s="66"/>
      <c r="V114" s="17"/>
      <c r="W114" s="17"/>
      <c r="X114" s="67"/>
    </row>
    <row r="115" spans="1:24" s="2" customFormat="1" x14ac:dyDescent="0.3">
      <c r="A115" s="156" t="s">
        <v>5</v>
      </c>
      <c r="B115" s="355" t="s">
        <v>63</v>
      </c>
      <c r="C115" s="355"/>
      <c r="D115" s="355"/>
      <c r="E115" s="355"/>
      <c r="F115" s="67"/>
      <c r="G115" s="67"/>
      <c r="H115" s="91"/>
      <c r="I115" s="156" t="s">
        <v>5</v>
      </c>
      <c r="J115" s="355" t="s">
        <v>63</v>
      </c>
      <c r="K115" s="355"/>
      <c r="L115" s="355"/>
      <c r="M115" s="355"/>
      <c r="N115" s="355"/>
      <c r="O115" s="355"/>
      <c r="P115" s="355"/>
      <c r="Q115" s="13"/>
      <c r="R115" s="13"/>
      <c r="S115" s="66"/>
      <c r="T115" s="66"/>
      <c r="U115" s="66"/>
      <c r="V115" s="17"/>
      <c r="W115" s="17"/>
      <c r="X115" s="67"/>
    </row>
    <row r="116" spans="1:24" s="2" customFormat="1" x14ac:dyDescent="0.3">
      <c r="A116" s="102"/>
      <c r="B116" s="43">
        <f>W117</f>
        <v>207.90431999999996</v>
      </c>
      <c r="C116" s="67" t="s">
        <v>13</v>
      </c>
      <c r="D116" s="7" t="s">
        <v>1</v>
      </c>
      <c r="E116" s="8">
        <v>1</v>
      </c>
      <c r="F116" s="18">
        <f>B116*E116</f>
        <v>207.90431999999996</v>
      </c>
      <c r="G116" s="67"/>
      <c r="H116" s="91"/>
      <c r="I116" s="102"/>
      <c r="J116" s="58">
        <f>O102</f>
        <v>65.899999999999991</v>
      </c>
      <c r="K116" s="66">
        <v>4</v>
      </c>
      <c r="L116" s="66">
        <v>1.2</v>
      </c>
      <c r="M116" s="66"/>
      <c r="N116" s="66"/>
      <c r="O116" s="17">
        <f>J116*K116*L116</f>
        <v>316.31999999999994</v>
      </c>
      <c r="P116" s="7" t="s">
        <v>29</v>
      </c>
      <c r="Q116" s="369">
        <v>0.61699999999999999</v>
      </c>
      <c r="R116" s="369"/>
      <c r="S116" s="369"/>
      <c r="T116" s="369"/>
      <c r="U116" s="369"/>
      <c r="V116" s="17">
        <f>O116*Q116</f>
        <v>195.16943999999995</v>
      </c>
      <c r="W116" s="17"/>
      <c r="X116" s="67"/>
    </row>
    <row r="117" spans="1:24" s="2" customFormat="1" x14ac:dyDescent="0.3">
      <c r="A117" s="102"/>
      <c r="B117" s="68"/>
      <c r="C117" s="67"/>
      <c r="D117" s="7" t="s">
        <v>2</v>
      </c>
      <c r="E117" s="8">
        <v>1</v>
      </c>
      <c r="F117" s="67"/>
      <c r="G117" s="18">
        <f>B116*E117</f>
        <v>207.90431999999996</v>
      </c>
      <c r="H117" s="91"/>
      <c r="I117" s="102"/>
      <c r="J117" s="58">
        <f>O109</f>
        <v>4.3</v>
      </c>
      <c r="K117" s="66">
        <v>4</v>
      </c>
      <c r="L117" s="66">
        <v>1.2</v>
      </c>
      <c r="M117" s="66"/>
      <c r="N117" s="66"/>
      <c r="O117" s="17">
        <f>J117*K117*L117</f>
        <v>20.639999999999997</v>
      </c>
      <c r="P117" s="7" t="s">
        <v>29</v>
      </c>
      <c r="Q117" s="369">
        <v>0.61699999999999999</v>
      </c>
      <c r="R117" s="369"/>
      <c r="S117" s="369"/>
      <c r="T117" s="369"/>
      <c r="U117" s="369"/>
      <c r="V117" s="17">
        <f>O117*Q117</f>
        <v>12.734879999999999</v>
      </c>
      <c r="W117" s="56">
        <f>SUM(V116:V117)</f>
        <v>207.90431999999996</v>
      </c>
      <c r="X117" s="67" t="s">
        <v>13</v>
      </c>
    </row>
    <row r="118" spans="1:24" s="28" customFormat="1" x14ac:dyDescent="0.3">
      <c r="A118" s="102"/>
      <c r="B118" s="148"/>
      <c r="C118" s="141"/>
      <c r="D118" s="7"/>
      <c r="E118" s="8"/>
      <c r="F118" s="141"/>
      <c r="G118" s="18"/>
      <c r="H118" s="91"/>
      <c r="I118" s="102"/>
      <c r="J118" s="144"/>
      <c r="K118" s="142"/>
      <c r="L118" s="142"/>
      <c r="M118" s="142"/>
      <c r="N118" s="142"/>
      <c r="O118" s="17"/>
      <c r="P118" s="7"/>
      <c r="Q118" s="145"/>
      <c r="R118" s="145"/>
      <c r="S118" s="145"/>
      <c r="T118" s="145"/>
      <c r="U118" s="145"/>
      <c r="V118" s="17"/>
      <c r="W118" s="17"/>
      <c r="X118" s="141"/>
    </row>
    <row r="119" spans="1:24" s="23" customFormat="1" ht="15.6" x14ac:dyDescent="0.3">
      <c r="A119" s="100"/>
      <c r="B119" s="41" t="s">
        <v>31</v>
      </c>
      <c r="C119" s="20"/>
      <c r="D119" s="11"/>
      <c r="E119" s="16"/>
      <c r="F119" s="21">
        <f>SUM(F99:F118)</f>
        <v>351.52922499999994</v>
      </c>
      <c r="G119" s="21">
        <f>SUM(G99:G118)</f>
        <v>351.52922499999994</v>
      </c>
      <c r="H119" s="92"/>
      <c r="I119" s="100"/>
      <c r="J119" s="54"/>
      <c r="K119" s="54"/>
      <c r="L119" s="54"/>
      <c r="M119" s="54"/>
      <c r="N119" s="54"/>
      <c r="O119" s="59"/>
      <c r="P119" s="11"/>
      <c r="Q119" s="11"/>
      <c r="R119" s="11"/>
      <c r="S119" s="50"/>
      <c r="T119" s="50"/>
      <c r="U119" s="50"/>
      <c r="V119" s="53"/>
      <c r="W119" s="53"/>
      <c r="X119" s="19"/>
    </row>
    <row r="120" spans="1:24" s="2" customFormat="1" x14ac:dyDescent="0.3">
      <c r="A120" s="100"/>
      <c r="B120" s="41"/>
      <c r="C120" s="20"/>
      <c r="D120" s="11"/>
      <c r="E120" s="16"/>
      <c r="F120" s="21"/>
      <c r="G120" s="21"/>
      <c r="H120" s="92"/>
      <c r="I120" s="100"/>
      <c r="J120" s="54"/>
      <c r="K120" s="54"/>
      <c r="L120" s="54"/>
      <c r="M120" s="54"/>
      <c r="N120" s="54"/>
      <c r="O120" s="59"/>
      <c r="P120" s="11"/>
      <c r="Q120" s="11"/>
      <c r="R120" s="11"/>
      <c r="S120" s="50"/>
      <c r="T120" s="50"/>
      <c r="U120" s="50"/>
      <c r="V120" s="53"/>
      <c r="W120" s="53"/>
      <c r="X120" s="19"/>
    </row>
    <row r="121" spans="1:24" s="2" customFormat="1" x14ac:dyDescent="0.3">
      <c r="A121" s="100"/>
      <c r="B121" s="41"/>
      <c r="C121" s="20"/>
      <c r="D121" s="11"/>
      <c r="E121" s="16"/>
      <c r="F121" s="21"/>
      <c r="G121" s="21"/>
      <c r="H121" s="92"/>
      <c r="I121" s="100"/>
      <c r="J121" s="54"/>
      <c r="K121" s="54"/>
      <c r="L121" s="54"/>
      <c r="M121" s="54"/>
      <c r="N121" s="54"/>
      <c r="O121" s="59"/>
      <c r="P121" s="11"/>
      <c r="Q121" s="11"/>
      <c r="R121" s="11"/>
      <c r="S121" s="50"/>
      <c r="T121" s="50"/>
      <c r="U121" s="50"/>
      <c r="V121" s="53"/>
      <c r="W121" s="53"/>
      <c r="X121" s="19"/>
    </row>
    <row r="122" spans="1:24" s="24" customFormat="1" ht="18" x14ac:dyDescent="0.35">
      <c r="A122" s="94"/>
      <c r="B122" s="80" t="s">
        <v>14</v>
      </c>
      <c r="C122" s="67"/>
      <c r="D122" s="67"/>
      <c r="E122" s="81"/>
      <c r="F122" s="67"/>
      <c r="G122" s="67"/>
      <c r="H122" s="91"/>
      <c r="I122" s="94"/>
      <c r="J122" s="82" t="s">
        <v>14</v>
      </c>
      <c r="K122" s="82"/>
      <c r="L122" s="82"/>
      <c r="M122" s="82"/>
      <c r="N122" s="82"/>
      <c r="O122" s="17"/>
      <c r="P122" s="67"/>
      <c r="Q122" s="67"/>
      <c r="R122" s="67"/>
      <c r="S122" s="66"/>
      <c r="T122" s="66"/>
      <c r="U122" s="66"/>
      <c r="V122" s="17"/>
      <c r="W122" s="17"/>
      <c r="X122" s="67"/>
    </row>
    <row r="123" spans="1:24" s="2" customFormat="1" x14ac:dyDescent="0.3">
      <c r="A123" s="123" t="s">
        <v>0</v>
      </c>
      <c r="B123" s="348" t="s">
        <v>57</v>
      </c>
      <c r="C123" s="348"/>
      <c r="D123" s="348"/>
      <c r="E123" s="348"/>
      <c r="F123" s="67"/>
      <c r="G123" s="67"/>
      <c r="H123" s="91"/>
      <c r="I123" s="123" t="s">
        <v>0</v>
      </c>
      <c r="J123" s="348" t="s">
        <v>57</v>
      </c>
      <c r="K123" s="348"/>
      <c r="L123" s="348"/>
      <c r="M123" s="348"/>
      <c r="N123" s="348"/>
      <c r="O123" s="348"/>
      <c r="P123" s="348"/>
      <c r="Q123" s="3"/>
      <c r="R123" s="3"/>
      <c r="S123" s="66"/>
      <c r="T123" s="66"/>
      <c r="U123" s="66"/>
      <c r="V123" s="17"/>
      <c r="W123" s="17"/>
      <c r="X123" s="67"/>
    </row>
    <row r="124" spans="1:24" s="2" customFormat="1" x14ac:dyDescent="0.3">
      <c r="A124" s="330"/>
      <c r="B124" s="68">
        <f>W124</f>
        <v>60</v>
      </c>
      <c r="C124" s="67" t="s">
        <v>29</v>
      </c>
      <c r="D124" s="7" t="s">
        <v>1</v>
      </c>
      <c r="E124" s="8">
        <v>1</v>
      </c>
      <c r="F124" s="18">
        <f>B124*E124</f>
        <v>60</v>
      </c>
      <c r="G124" s="67"/>
      <c r="H124" s="91"/>
      <c r="I124" s="296"/>
      <c r="J124" s="367" t="s">
        <v>205</v>
      </c>
      <c r="K124" s="367"/>
      <c r="L124" s="367"/>
      <c r="M124" s="367"/>
      <c r="N124" s="367"/>
      <c r="O124" s="17">
        <f>17.2*2+10.7*2+2.1*2</f>
        <v>60</v>
      </c>
      <c r="P124" s="7" t="s">
        <v>29</v>
      </c>
      <c r="Q124" s="7"/>
      <c r="R124" s="7"/>
      <c r="S124" s="89"/>
      <c r="T124" s="89"/>
      <c r="U124" s="89"/>
      <c r="V124" s="17">
        <f>O124</f>
        <v>60</v>
      </c>
      <c r="W124" s="56">
        <f>SUM(V124:V125)</f>
        <v>60</v>
      </c>
      <c r="X124" s="7" t="s">
        <v>29</v>
      </c>
    </row>
    <row r="125" spans="1:24" s="28" customFormat="1" x14ac:dyDescent="0.3">
      <c r="A125" s="330"/>
      <c r="B125" s="250"/>
      <c r="C125" s="248"/>
      <c r="D125" s="7" t="s">
        <v>2</v>
      </c>
      <c r="E125" s="8">
        <v>1</v>
      </c>
      <c r="F125" s="67"/>
      <c r="G125" s="18">
        <f>B124*E125</f>
        <v>60</v>
      </c>
      <c r="H125" s="91"/>
      <c r="I125" s="296"/>
      <c r="J125" s="367"/>
      <c r="K125" s="367"/>
      <c r="L125" s="367"/>
      <c r="M125" s="367"/>
      <c r="N125" s="367"/>
      <c r="O125" s="17"/>
      <c r="P125" s="7"/>
      <c r="Q125" s="7"/>
      <c r="R125" s="7"/>
      <c r="S125" s="249"/>
      <c r="T125" s="249"/>
      <c r="U125" s="249"/>
      <c r="V125" s="17"/>
      <c r="X125" s="7"/>
    </row>
    <row r="126" spans="1:24" s="2" customFormat="1" x14ac:dyDescent="0.3">
      <c r="A126" s="330"/>
      <c r="B126" s="68"/>
      <c r="C126" s="67"/>
      <c r="D126" s="7"/>
      <c r="E126" s="8"/>
      <c r="F126" s="67"/>
      <c r="G126" s="18"/>
      <c r="H126" s="91"/>
      <c r="I126" s="296"/>
      <c r="J126" s="66"/>
      <c r="K126" s="66"/>
      <c r="L126" s="66"/>
      <c r="M126" s="66"/>
      <c r="N126" s="66"/>
      <c r="O126" s="17"/>
      <c r="P126" s="7"/>
      <c r="Q126" s="7"/>
      <c r="R126" s="7"/>
      <c r="S126" s="66"/>
      <c r="T126" s="66"/>
      <c r="U126" s="66"/>
      <c r="V126" s="17"/>
      <c r="W126" s="57"/>
      <c r="X126" s="7"/>
    </row>
    <row r="127" spans="1:24" s="2" customFormat="1" x14ac:dyDescent="0.3">
      <c r="A127" s="123" t="s">
        <v>12</v>
      </c>
      <c r="B127" s="44" t="s">
        <v>64</v>
      </c>
      <c r="C127" s="3"/>
      <c r="D127" s="3"/>
      <c r="E127" s="3"/>
      <c r="F127" s="67"/>
      <c r="G127" s="67"/>
      <c r="H127" s="91"/>
      <c r="I127" s="123" t="s">
        <v>12</v>
      </c>
      <c r="J127" s="4" t="s">
        <v>64</v>
      </c>
      <c r="K127" s="4"/>
      <c r="L127" s="4"/>
      <c r="M127" s="4"/>
      <c r="N127" s="4"/>
      <c r="O127" s="60"/>
      <c r="P127" s="3"/>
      <c r="Q127" s="3"/>
      <c r="R127" s="3"/>
      <c r="S127" s="66"/>
      <c r="T127" s="66"/>
      <c r="U127" s="66"/>
      <c r="V127" s="17"/>
      <c r="W127" s="17"/>
      <c r="X127" s="67"/>
    </row>
    <row r="128" spans="1:24" s="2" customFormat="1" ht="15" customHeight="1" x14ac:dyDescent="0.3">
      <c r="A128" s="330"/>
      <c r="B128" s="68">
        <f>W132</f>
        <v>24.249999999999996</v>
      </c>
      <c r="C128" s="67" t="s">
        <v>3</v>
      </c>
      <c r="D128" s="7" t="s">
        <v>1</v>
      </c>
      <c r="E128" s="8">
        <v>1</v>
      </c>
      <c r="F128" s="18">
        <f>B128*E128</f>
        <v>24.249999999999996</v>
      </c>
      <c r="G128" s="67"/>
      <c r="H128" s="91"/>
      <c r="I128" s="296"/>
      <c r="J128" s="367" t="s">
        <v>194</v>
      </c>
      <c r="K128" s="367"/>
      <c r="L128" s="367"/>
      <c r="M128" s="367"/>
      <c r="N128" s="367"/>
      <c r="O128" s="17">
        <f>17.2*2+10.1*2+2.1*2</f>
        <v>58.8</v>
      </c>
      <c r="P128" s="7" t="s">
        <v>29</v>
      </c>
      <c r="Q128" s="7">
        <v>0.25</v>
      </c>
      <c r="R128" s="7" t="s">
        <v>68</v>
      </c>
      <c r="S128" s="115">
        <v>2</v>
      </c>
      <c r="T128" s="115"/>
      <c r="U128" s="115"/>
      <c r="V128" s="17">
        <f>O128*Q128*S128</f>
        <v>29.4</v>
      </c>
      <c r="W128" s="57"/>
      <c r="X128" s="67"/>
    </row>
    <row r="129" spans="1:24" s="2" customFormat="1" ht="15" customHeight="1" x14ac:dyDescent="0.3">
      <c r="A129" s="330"/>
      <c r="B129" s="68"/>
      <c r="C129" s="67"/>
      <c r="D129" s="7" t="s">
        <v>2</v>
      </c>
      <c r="E129" s="8">
        <v>1</v>
      </c>
      <c r="F129" s="67"/>
      <c r="G129" s="18">
        <f>B128*E129</f>
        <v>24.249999999999996</v>
      </c>
      <c r="H129" s="91"/>
      <c r="I129" s="296"/>
      <c r="J129" s="367" t="s">
        <v>206</v>
      </c>
      <c r="K129" s="367"/>
      <c r="L129" s="367"/>
      <c r="M129" s="367"/>
      <c r="N129" s="367"/>
      <c r="O129" s="17">
        <f>(2.1*3+1.2*4+0.9*7)*-1</f>
        <v>-17.400000000000002</v>
      </c>
      <c r="P129" s="7" t="s">
        <v>29</v>
      </c>
      <c r="Q129" s="7">
        <v>0.25</v>
      </c>
      <c r="R129" s="7" t="s">
        <v>68</v>
      </c>
      <c r="S129" s="115">
        <v>2</v>
      </c>
      <c r="T129" s="115"/>
      <c r="U129" s="115"/>
      <c r="V129" s="17">
        <f>O129*Q129*S129</f>
        <v>-8.7000000000000011</v>
      </c>
      <c r="W129" s="17"/>
      <c r="X129" s="67"/>
    </row>
    <row r="130" spans="1:24" s="28" customFormat="1" ht="15" customHeight="1" x14ac:dyDescent="0.3">
      <c r="A130" s="330"/>
      <c r="B130" s="68"/>
      <c r="C130" s="67"/>
      <c r="D130" s="7"/>
      <c r="E130" s="8"/>
      <c r="F130" s="67"/>
      <c r="G130" s="18"/>
      <c r="H130" s="91"/>
      <c r="I130" s="296"/>
      <c r="J130" s="318" t="s">
        <v>80</v>
      </c>
      <c r="K130" s="318"/>
      <c r="L130" s="318"/>
      <c r="M130" s="318"/>
      <c r="N130" s="318"/>
      <c r="O130" s="17"/>
      <c r="P130" s="7"/>
      <c r="Q130" s="7"/>
      <c r="R130" s="7"/>
      <c r="S130" s="66"/>
      <c r="T130" s="66"/>
      <c r="U130" s="66"/>
      <c r="V130" s="17"/>
      <c r="W130" s="17"/>
      <c r="X130" s="67"/>
    </row>
    <row r="131" spans="1:24" s="28" customFormat="1" ht="15" customHeight="1" x14ac:dyDescent="0.3">
      <c r="A131" s="330"/>
      <c r="B131" s="121"/>
      <c r="C131" s="118"/>
      <c r="D131" s="7"/>
      <c r="E131" s="8"/>
      <c r="F131" s="118"/>
      <c r="G131" s="18"/>
      <c r="H131" s="91"/>
      <c r="I131" s="296"/>
      <c r="J131" s="367">
        <v>7.1</v>
      </c>
      <c r="K131" s="367"/>
      <c r="L131" s="367"/>
      <c r="M131" s="367"/>
      <c r="N131" s="367"/>
      <c r="O131" s="17">
        <v>7.1</v>
      </c>
      <c r="P131" s="7" t="s">
        <v>29</v>
      </c>
      <c r="Q131" s="7">
        <v>0.25</v>
      </c>
      <c r="R131" s="7" t="s">
        <v>68</v>
      </c>
      <c r="S131" s="117">
        <v>2</v>
      </c>
      <c r="T131" s="117"/>
      <c r="U131" s="117"/>
      <c r="V131" s="17">
        <f>O131*Q131*S131</f>
        <v>3.55</v>
      </c>
      <c r="W131" s="17"/>
      <c r="X131" s="118"/>
    </row>
    <row r="132" spans="1:24" s="28" customFormat="1" ht="15" customHeight="1" x14ac:dyDescent="0.3">
      <c r="A132" s="330"/>
      <c r="B132" s="121"/>
      <c r="C132" s="118"/>
      <c r="D132" s="7"/>
      <c r="E132" s="8"/>
      <c r="F132" s="118"/>
      <c r="G132" s="18"/>
      <c r="H132" s="91"/>
      <c r="I132" s="296"/>
      <c r="J132" s="367" t="s">
        <v>196</v>
      </c>
      <c r="K132" s="367"/>
      <c r="L132" s="367"/>
      <c r="M132" s="367"/>
      <c r="N132" s="367"/>
      <c r="O132" s="17">
        <v>0</v>
      </c>
      <c r="P132" s="7" t="s">
        <v>29</v>
      </c>
      <c r="Q132" s="7">
        <v>0.25</v>
      </c>
      <c r="R132" s="7" t="s">
        <v>68</v>
      </c>
      <c r="S132" s="117">
        <v>2</v>
      </c>
      <c r="T132" s="117"/>
      <c r="U132" s="117"/>
      <c r="V132" s="17">
        <f>O132*Q132*S132</f>
        <v>0</v>
      </c>
      <c r="W132" s="56">
        <f>SUM(V128:V132)</f>
        <v>24.249999999999996</v>
      </c>
      <c r="X132" s="114" t="s">
        <v>3</v>
      </c>
    </row>
    <row r="133" spans="1:24" s="28" customFormat="1" x14ac:dyDescent="0.3">
      <c r="A133" s="330"/>
      <c r="B133" s="148"/>
      <c r="C133" s="141"/>
      <c r="D133" s="7"/>
      <c r="E133" s="8"/>
      <c r="F133" s="141"/>
      <c r="G133" s="18"/>
      <c r="H133" s="91"/>
      <c r="I133" s="296"/>
      <c r="J133" s="143"/>
      <c r="K133" s="143"/>
      <c r="L133" s="143"/>
      <c r="M133" s="143"/>
      <c r="N133" s="143"/>
      <c r="O133" s="17"/>
      <c r="P133" s="7"/>
      <c r="Q133" s="7"/>
      <c r="R133" s="7"/>
      <c r="S133" s="142"/>
      <c r="T133" s="142"/>
      <c r="U133" s="142"/>
      <c r="V133" s="17"/>
      <c r="W133" s="17"/>
      <c r="X133" s="141"/>
    </row>
    <row r="134" spans="1:24" s="2" customFormat="1" x14ac:dyDescent="0.3">
      <c r="A134" s="124" t="s">
        <v>4</v>
      </c>
      <c r="B134" s="348" t="s">
        <v>111</v>
      </c>
      <c r="C134" s="348"/>
      <c r="D134" s="348"/>
      <c r="E134" s="348"/>
      <c r="F134" s="67"/>
      <c r="G134" s="67"/>
      <c r="H134" s="91"/>
      <c r="I134" s="124" t="s">
        <v>4</v>
      </c>
      <c r="J134" s="348" t="s">
        <v>65</v>
      </c>
      <c r="K134" s="348"/>
      <c r="L134" s="348"/>
      <c r="M134" s="348"/>
      <c r="N134" s="348"/>
      <c r="O134" s="348"/>
      <c r="P134" s="348"/>
      <c r="Q134" s="3"/>
      <c r="R134" s="3"/>
      <c r="S134" s="66"/>
      <c r="T134" s="66"/>
      <c r="U134" s="66"/>
      <c r="V134" s="17"/>
      <c r="W134" s="17"/>
      <c r="X134" s="67"/>
    </row>
    <row r="135" spans="1:24" s="2" customFormat="1" x14ac:dyDescent="0.3">
      <c r="A135" s="101"/>
      <c r="B135" s="68">
        <f>W139</f>
        <v>20.800000000000004</v>
      </c>
      <c r="C135" s="67" t="s">
        <v>3</v>
      </c>
      <c r="D135" s="7" t="s">
        <v>1</v>
      </c>
      <c r="E135" s="8">
        <v>1</v>
      </c>
      <c r="F135" s="18">
        <f>B135*E135</f>
        <v>20.800000000000004</v>
      </c>
      <c r="G135" s="67"/>
      <c r="H135" s="91"/>
      <c r="I135" s="101"/>
      <c r="J135" s="319" t="s">
        <v>93</v>
      </c>
      <c r="K135" s="319">
        <v>2.1</v>
      </c>
      <c r="L135" s="319" t="s">
        <v>68</v>
      </c>
      <c r="M135" s="319">
        <v>3</v>
      </c>
      <c r="N135" s="319"/>
      <c r="O135" s="17">
        <f>K135*M135</f>
        <v>6.3000000000000007</v>
      </c>
      <c r="P135" s="7" t="s">
        <v>29</v>
      </c>
      <c r="Q135" s="7">
        <v>0.25</v>
      </c>
      <c r="R135" s="7" t="s">
        <v>73</v>
      </c>
      <c r="S135" s="319">
        <v>0.4</v>
      </c>
      <c r="T135" s="152" t="s">
        <v>68</v>
      </c>
      <c r="U135" s="152">
        <v>2</v>
      </c>
      <c r="V135" s="17">
        <f>(Q135+S135*U135)*O135</f>
        <v>6.6150000000000011</v>
      </c>
    </row>
    <row r="136" spans="1:24" s="2" customFormat="1" x14ac:dyDescent="0.3">
      <c r="A136" s="101"/>
      <c r="B136" s="68"/>
      <c r="C136" s="67"/>
      <c r="D136" s="7" t="s">
        <v>2</v>
      </c>
      <c r="E136" s="8">
        <v>1</v>
      </c>
      <c r="F136" s="67"/>
      <c r="G136" s="18">
        <f>B135*E136</f>
        <v>20.800000000000004</v>
      </c>
      <c r="H136" s="91"/>
      <c r="I136" s="101"/>
      <c r="J136" s="319" t="s">
        <v>94</v>
      </c>
      <c r="K136" s="319">
        <v>1.2</v>
      </c>
      <c r="L136" s="319" t="s">
        <v>68</v>
      </c>
      <c r="M136" s="319">
        <v>4</v>
      </c>
      <c r="N136" s="319"/>
      <c r="O136" s="17">
        <f>K136*M136</f>
        <v>4.8</v>
      </c>
      <c r="P136" s="7" t="s">
        <v>29</v>
      </c>
      <c r="Q136" s="7">
        <v>0.25</v>
      </c>
      <c r="R136" s="7" t="s">
        <v>73</v>
      </c>
      <c r="S136" s="319">
        <v>0.4</v>
      </c>
      <c r="T136" s="175" t="s">
        <v>68</v>
      </c>
      <c r="U136" s="175">
        <v>2</v>
      </c>
      <c r="V136" s="17">
        <f>(Q136+S136*U136)*O136</f>
        <v>5.04</v>
      </c>
    </row>
    <row r="137" spans="1:24" s="28" customFormat="1" x14ac:dyDescent="0.3">
      <c r="A137" s="101"/>
      <c r="B137" s="176"/>
      <c r="C137" s="173"/>
      <c r="D137" s="7"/>
      <c r="E137" s="8"/>
      <c r="F137" s="173"/>
      <c r="G137" s="18"/>
      <c r="H137" s="91"/>
      <c r="I137" s="101"/>
      <c r="J137" s="319" t="s">
        <v>95</v>
      </c>
      <c r="K137" s="319">
        <v>0.9</v>
      </c>
      <c r="L137" s="319" t="s">
        <v>68</v>
      </c>
      <c r="M137" s="319">
        <v>7</v>
      </c>
      <c r="N137" s="319"/>
      <c r="O137" s="17">
        <f>K137*M137</f>
        <v>6.3</v>
      </c>
      <c r="P137" s="7" t="s">
        <v>29</v>
      </c>
      <c r="Q137" s="7">
        <v>0.25</v>
      </c>
      <c r="R137" s="7" t="s">
        <v>73</v>
      </c>
      <c r="S137" s="319">
        <v>0.4</v>
      </c>
      <c r="T137" s="175" t="s">
        <v>68</v>
      </c>
      <c r="U137" s="175">
        <v>2</v>
      </c>
      <c r="V137" s="17">
        <f>(Q137+S137*U137)*O137</f>
        <v>6.6150000000000002</v>
      </c>
    </row>
    <row r="138" spans="1:24" s="28" customFormat="1" x14ac:dyDescent="0.3">
      <c r="A138" s="101"/>
      <c r="B138" s="176"/>
      <c r="C138" s="173"/>
      <c r="D138" s="7"/>
      <c r="E138" s="8"/>
      <c r="F138" s="173"/>
      <c r="G138" s="18"/>
      <c r="H138" s="91"/>
      <c r="I138" s="101"/>
      <c r="J138" s="319" t="s">
        <v>96</v>
      </c>
      <c r="K138" s="319">
        <v>2.2999999999999998</v>
      </c>
      <c r="L138" s="319" t="s">
        <v>68</v>
      </c>
      <c r="M138" s="319">
        <v>1</v>
      </c>
      <c r="N138" s="319"/>
      <c r="O138" s="17">
        <f>K138*M138</f>
        <v>2.2999999999999998</v>
      </c>
      <c r="P138" s="7" t="s">
        <v>29</v>
      </c>
      <c r="Q138" s="7">
        <v>0.3</v>
      </c>
      <c r="R138" s="7" t="s">
        <v>73</v>
      </c>
      <c r="S138" s="319">
        <v>0.4</v>
      </c>
      <c r="T138" s="175" t="s">
        <v>68</v>
      </c>
      <c r="U138" s="175">
        <v>2</v>
      </c>
      <c r="V138" s="17">
        <f>(Q138+S138*U138)*O138</f>
        <v>2.5299999999999998</v>
      </c>
    </row>
    <row r="139" spans="1:24" s="28" customFormat="1" x14ac:dyDescent="0.3">
      <c r="A139" s="101"/>
      <c r="B139" s="148"/>
      <c r="C139" s="141"/>
      <c r="D139" s="7"/>
      <c r="E139" s="8"/>
      <c r="F139" s="141"/>
      <c r="G139" s="18"/>
      <c r="H139" s="91"/>
      <c r="I139" s="101"/>
      <c r="J139" s="319" t="s">
        <v>97</v>
      </c>
      <c r="K139" s="293">
        <v>0</v>
      </c>
      <c r="L139" s="293" t="s">
        <v>68</v>
      </c>
      <c r="M139" s="293">
        <v>0</v>
      </c>
      <c r="N139" s="293"/>
      <c r="O139" s="17">
        <f>K139*M139</f>
        <v>0</v>
      </c>
      <c r="P139" s="7" t="s">
        <v>29</v>
      </c>
      <c r="Q139" s="7">
        <v>0.3</v>
      </c>
      <c r="R139" s="7" t="s">
        <v>73</v>
      </c>
      <c r="S139" s="293">
        <v>0.4</v>
      </c>
      <c r="T139" s="274" t="s">
        <v>68</v>
      </c>
      <c r="U139" s="274">
        <v>2</v>
      </c>
      <c r="V139" s="17">
        <f>(Q139+S139*U139)*O139</f>
        <v>0</v>
      </c>
      <c r="W139" s="56">
        <f>SUM(V135:V139)</f>
        <v>20.800000000000004</v>
      </c>
      <c r="X139" s="114" t="s">
        <v>3</v>
      </c>
    </row>
    <row r="140" spans="1:24" s="28" customFormat="1" x14ac:dyDescent="0.3">
      <c r="A140" s="101"/>
      <c r="B140" s="148"/>
      <c r="C140" s="141"/>
      <c r="D140" s="7"/>
      <c r="E140" s="8"/>
      <c r="F140" s="141"/>
      <c r="G140" s="18"/>
      <c r="H140" s="91"/>
      <c r="I140" s="101"/>
      <c r="J140" s="142"/>
      <c r="K140" s="142"/>
      <c r="L140" s="142"/>
      <c r="M140" s="142"/>
      <c r="N140" s="142"/>
      <c r="O140" s="17"/>
      <c r="P140" s="7"/>
      <c r="Q140" s="7"/>
      <c r="R140" s="7"/>
      <c r="S140" s="142"/>
      <c r="T140" s="142"/>
      <c r="U140" s="142"/>
      <c r="V140" s="17"/>
      <c r="W140" s="57"/>
      <c r="X140" s="141"/>
    </row>
    <row r="141" spans="1:24" s="28" customFormat="1" x14ac:dyDescent="0.3">
      <c r="A141" s="124" t="s">
        <v>5</v>
      </c>
      <c r="B141" s="348" t="s">
        <v>84</v>
      </c>
      <c r="C141" s="348"/>
      <c r="D141" s="348"/>
      <c r="E141" s="348"/>
      <c r="F141" s="118"/>
      <c r="G141" s="118"/>
      <c r="H141" s="91"/>
      <c r="I141" s="124" t="s">
        <v>5</v>
      </c>
      <c r="J141" s="348" t="s">
        <v>84</v>
      </c>
      <c r="K141" s="348"/>
      <c r="L141" s="348"/>
      <c r="M141" s="348"/>
      <c r="N141" s="348"/>
      <c r="O141" s="348"/>
      <c r="P141" s="348"/>
      <c r="Q141" s="3"/>
      <c r="R141" s="3"/>
      <c r="S141" s="117"/>
      <c r="T141" s="117"/>
      <c r="U141" s="117"/>
      <c r="V141" s="17"/>
      <c r="W141" s="17"/>
      <c r="X141" s="118"/>
    </row>
    <row r="142" spans="1:24" s="28" customFormat="1" x14ac:dyDescent="0.3">
      <c r="A142" s="101"/>
      <c r="B142" s="121">
        <f>W142</f>
        <v>1</v>
      </c>
      <c r="C142" s="118" t="s">
        <v>10</v>
      </c>
      <c r="D142" s="7" t="s">
        <v>1</v>
      </c>
      <c r="E142" s="8">
        <v>1</v>
      </c>
      <c r="F142" s="18">
        <f>B142*E142</f>
        <v>1</v>
      </c>
      <c r="G142" s="118"/>
      <c r="H142" s="91"/>
      <c r="I142" s="101"/>
      <c r="J142" s="367">
        <v>1</v>
      </c>
      <c r="K142" s="367"/>
      <c r="L142" s="367"/>
      <c r="M142" s="367"/>
      <c r="N142" s="367"/>
      <c r="O142" s="17">
        <f>J142</f>
        <v>1</v>
      </c>
      <c r="P142" s="7" t="s">
        <v>10</v>
      </c>
      <c r="Q142" s="369"/>
      <c r="R142" s="369"/>
      <c r="S142" s="369"/>
      <c r="T142" s="369"/>
      <c r="U142" s="369"/>
      <c r="V142" s="17">
        <f>O142</f>
        <v>1</v>
      </c>
      <c r="W142" s="56">
        <f>SUM(V142)</f>
        <v>1</v>
      </c>
      <c r="X142" s="118" t="s">
        <v>10</v>
      </c>
    </row>
    <row r="143" spans="1:24" s="28" customFormat="1" ht="15" customHeight="1" x14ac:dyDescent="0.3">
      <c r="A143" s="101"/>
      <c r="B143" s="121"/>
      <c r="C143" s="118"/>
      <c r="D143" s="7" t="s">
        <v>2</v>
      </c>
      <c r="E143" s="8">
        <v>1</v>
      </c>
      <c r="F143" s="118"/>
      <c r="G143" s="18">
        <f>B142*E143</f>
        <v>1</v>
      </c>
      <c r="H143" s="91"/>
      <c r="I143" s="101"/>
      <c r="J143" s="117"/>
      <c r="K143" s="117"/>
      <c r="L143" s="117"/>
      <c r="M143" s="117"/>
      <c r="N143" s="117"/>
      <c r="O143" s="17"/>
      <c r="P143" s="7"/>
      <c r="Q143" s="7"/>
      <c r="R143" s="7"/>
      <c r="S143" s="117"/>
      <c r="T143" s="117"/>
      <c r="U143" s="117"/>
      <c r="V143" s="17"/>
      <c r="W143" s="17"/>
      <c r="X143" s="118"/>
    </row>
    <row r="144" spans="1:24" s="2" customFormat="1" x14ac:dyDescent="0.3">
      <c r="A144" s="101"/>
      <c r="B144" s="68"/>
      <c r="C144" s="67"/>
      <c r="D144" s="7"/>
      <c r="E144" s="8"/>
      <c r="F144" s="67"/>
      <c r="G144" s="18"/>
      <c r="H144" s="91"/>
      <c r="I144" s="101"/>
      <c r="J144" s="66"/>
      <c r="K144" s="66"/>
      <c r="L144" s="66"/>
      <c r="M144" s="66"/>
      <c r="N144" s="66"/>
      <c r="O144" s="17"/>
      <c r="P144" s="7"/>
      <c r="Q144" s="7"/>
      <c r="R144" s="7"/>
      <c r="S144" s="66"/>
      <c r="T144" s="66"/>
      <c r="U144" s="66"/>
      <c r="V144" s="17"/>
      <c r="W144" s="17"/>
      <c r="X144" s="67"/>
    </row>
    <row r="145" spans="1:24" s="23" customFormat="1" ht="15.6" x14ac:dyDescent="0.3">
      <c r="A145" s="100"/>
      <c r="B145" s="41" t="s">
        <v>31</v>
      </c>
      <c r="C145" s="20"/>
      <c r="D145" s="11"/>
      <c r="E145" s="16"/>
      <c r="F145" s="21">
        <f>SUM(F123:F144)</f>
        <v>106.05000000000001</v>
      </c>
      <c r="G145" s="21">
        <f>SUM(G123:G144)</f>
        <v>106.05000000000001</v>
      </c>
      <c r="H145" s="92"/>
      <c r="I145" s="100"/>
      <c r="J145" s="54"/>
      <c r="K145" s="54"/>
      <c r="L145" s="54"/>
      <c r="M145" s="54"/>
      <c r="N145" s="54"/>
      <c r="O145" s="59"/>
      <c r="P145" s="11"/>
      <c r="Q145" s="11"/>
      <c r="R145" s="11"/>
      <c r="S145" s="50"/>
      <c r="T145" s="50"/>
      <c r="U145" s="50"/>
      <c r="V145" s="53"/>
      <c r="W145" s="64"/>
      <c r="X145" s="19"/>
    </row>
    <row r="146" spans="1:24" s="2" customFormat="1" x14ac:dyDescent="0.3">
      <c r="A146" s="100"/>
      <c r="B146" s="41"/>
      <c r="C146" s="20"/>
      <c r="D146" s="11"/>
      <c r="E146" s="16"/>
      <c r="F146" s="21"/>
      <c r="G146" s="21"/>
      <c r="H146" s="92"/>
      <c r="I146" s="100"/>
      <c r="J146" s="54"/>
      <c r="K146" s="54"/>
      <c r="L146" s="54"/>
      <c r="M146" s="54"/>
      <c r="N146" s="54"/>
      <c r="O146" s="59"/>
      <c r="P146" s="11"/>
      <c r="Q146" s="11"/>
      <c r="R146" s="11"/>
      <c r="S146" s="50"/>
      <c r="T146" s="50"/>
      <c r="U146" s="50"/>
      <c r="V146" s="53"/>
      <c r="W146" s="53"/>
      <c r="X146" s="19"/>
    </row>
    <row r="147" spans="1:24" s="2" customFormat="1" x14ac:dyDescent="0.3">
      <c r="A147" s="330"/>
      <c r="B147" s="36"/>
      <c r="C147" s="19"/>
      <c r="D147" s="19"/>
      <c r="E147" s="19"/>
      <c r="F147" s="37"/>
      <c r="G147" s="37"/>
      <c r="H147" s="91"/>
      <c r="I147" s="296"/>
      <c r="J147" s="66"/>
      <c r="K147" s="66"/>
      <c r="L147" s="66"/>
      <c r="M147" s="66"/>
      <c r="N147" s="66"/>
      <c r="O147" s="48"/>
      <c r="P147" s="67"/>
      <c r="Q147" s="67"/>
      <c r="R147" s="67"/>
      <c r="S147" s="49"/>
      <c r="T147" s="49"/>
      <c r="U147" s="49"/>
      <c r="V147" s="17"/>
      <c r="W147" s="17"/>
      <c r="X147" s="67"/>
    </row>
    <row r="148" spans="1:24" s="24" customFormat="1" ht="18" x14ac:dyDescent="0.35">
      <c r="A148" s="94"/>
      <c r="B148" s="80" t="s">
        <v>15</v>
      </c>
      <c r="C148" s="67"/>
      <c r="D148" s="67"/>
      <c r="E148" s="81"/>
      <c r="F148" s="67"/>
      <c r="G148" s="67"/>
      <c r="H148" s="91"/>
      <c r="I148" s="94"/>
      <c r="J148" s="82" t="s">
        <v>15</v>
      </c>
      <c r="K148" s="82"/>
      <c r="L148" s="82"/>
      <c r="M148" s="82"/>
      <c r="N148" s="82"/>
      <c r="O148" s="48"/>
      <c r="P148" s="7"/>
      <c r="Q148" s="7"/>
      <c r="R148" s="7"/>
      <c r="S148" s="49"/>
      <c r="T148" s="49"/>
      <c r="U148" s="49"/>
      <c r="V148" s="17"/>
      <c r="W148" s="17"/>
      <c r="X148" s="67"/>
    </row>
    <row r="149" spans="1:24" s="2" customFormat="1" x14ac:dyDescent="0.3">
      <c r="A149" s="123" t="s">
        <v>0</v>
      </c>
      <c r="B149" s="349" t="s">
        <v>91</v>
      </c>
      <c r="C149" s="349"/>
      <c r="D149" s="349"/>
      <c r="E149" s="349"/>
      <c r="F149" s="67"/>
      <c r="G149" s="67"/>
      <c r="H149" s="91"/>
      <c r="I149" s="123" t="s">
        <v>0</v>
      </c>
      <c r="J149" s="349" t="s">
        <v>91</v>
      </c>
      <c r="K149" s="349"/>
      <c r="L149" s="349"/>
      <c r="M149" s="349"/>
      <c r="N149" s="349"/>
      <c r="O149" s="349"/>
      <c r="P149" s="349"/>
      <c r="Q149" s="10"/>
      <c r="R149" s="10"/>
      <c r="S149" s="66"/>
      <c r="T149" s="66"/>
      <c r="U149" s="66"/>
      <c r="V149" s="17"/>
      <c r="W149" s="17"/>
      <c r="X149" s="67"/>
    </row>
    <row r="150" spans="1:24" s="28" customFormat="1" x14ac:dyDescent="0.3">
      <c r="A150" s="330"/>
      <c r="B150" s="68">
        <f>W152</f>
        <v>3.78925</v>
      </c>
      <c r="C150" s="67" t="s">
        <v>9</v>
      </c>
      <c r="D150" s="7" t="s">
        <v>1</v>
      </c>
      <c r="E150" s="8">
        <v>1</v>
      </c>
      <c r="F150" s="18">
        <f>B150*E150</f>
        <v>3.78925</v>
      </c>
      <c r="G150" s="67"/>
      <c r="H150" s="91"/>
      <c r="I150" s="296"/>
      <c r="J150" s="367" t="s">
        <v>92</v>
      </c>
      <c r="K150" s="367"/>
      <c r="L150" s="367"/>
      <c r="M150" s="367"/>
      <c r="N150" s="367"/>
      <c r="O150" s="10"/>
      <c r="P150" s="10"/>
      <c r="Q150" s="10"/>
      <c r="R150" s="10"/>
      <c r="S150" s="152"/>
      <c r="T150" s="152"/>
      <c r="U150" s="152"/>
      <c r="V150" s="17"/>
      <c r="W150" s="17"/>
      <c r="X150" s="150"/>
    </row>
    <row r="151" spans="1:24" s="2" customFormat="1" ht="15" customHeight="1" x14ac:dyDescent="0.3">
      <c r="A151" s="330"/>
      <c r="B151" s="68"/>
      <c r="C151" s="67"/>
      <c r="D151" s="7" t="s">
        <v>2</v>
      </c>
      <c r="E151" s="8">
        <v>1</v>
      </c>
      <c r="F151" s="67"/>
      <c r="G151" s="18">
        <f>B150*E151</f>
        <v>3.78925</v>
      </c>
      <c r="H151" s="91"/>
      <c r="I151" s="296"/>
      <c r="J151" s="367" t="s">
        <v>194</v>
      </c>
      <c r="K151" s="367"/>
      <c r="L151" s="367"/>
      <c r="M151" s="367"/>
      <c r="N151" s="367"/>
      <c r="O151" s="17">
        <f>17.2*2+10.1*2+2.1*2</f>
        <v>58.8</v>
      </c>
      <c r="P151" s="7" t="s">
        <v>29</v>
      </c>
      <c r="Q151" s="7">
        <v>0.25</v>
      </c>
      <c r="R151" s="7" t="s">
        <v>68</v>
      </c>
      <c r="S151" s="104">
        <v>0.23</v>
      </c>
      <c r="T151" s="104"/>
      <c r="U151" s="104"/>
      <c r="V151" s="17">
        <f>O151*Q151*S151</f>
        <v>3.3809999999999998</v>
      </c>
      <c r="W151" s="57"/>
      <c r="X151" s="67"/>
    </row>
    <row r="152" spans="1:24" s="28" customFormat="1" ht="15" customHeight="1" x14ac:dyDescent="0.3">
      <c r="A152" s="330"/>
      <c r="B152" s="163"/>
      <c r="C152" s="158"/>
      <c r="D152" s="7"/>
      <c r="E152" s="8"/>
      <c r="F152" s="158"/>
      <c r="G152" s="18"/>
      <c r="H152" s="91"/>
      <c r="I152" s="296"/>
      <c r="J152" s="367">
        <v>7.1</v>
      </c>
      <c r="K152" s="367"/>
      <c r="L152" s="367"/>
      <c r="M152" s="367"/>
      <c r="N152" s="367"/>
      <c r="O152" s="17">
        <v>7.1</v>
      </c>
      <c r="P152" s="7" t="s">
        <v>29</v>
      </c>
      <c r="Q152" s="7">
        <v>0.25</v>
      </c>
      <c r="R152" s="7" t="s">
        <v>68</v>
      </c>
      <c r="S152" s="162">
        <v>0.23</v>
      </c>
      <c r="T152" s="162"/>
      <c r="U152" s="162"/>
      <c r="V152" s="17">
        <f>O152*Q152*S152</f>
        <v>0.40825</v>
      </c>
      <c r="W152" s="56">
        <f>SUM(V151:V152)</f>
        <v>3.78925</v>
      </c>
      <c r="X152" s="103" t="s">
        <v>9</v>
      </c>
    </row>
    <row r="153" spans="1:24" s="2" customFormat="1" x14ac:dyDescent="0.3">
      <c r="A153" s="330"/>
      <c r="B153" s="68"/>
      <c r="C153" s="67"/>
      <c r="D153" s="7"/>
      <c r="E153" s="8"/>
      <c r="F153" s="67"/>
      <c r="G153" s="18"/>
      <c r="H153" s="91"/>
      <c r="I153" s="296"/>
      <c r="J153" s="143" t="s">
        <v>74</v>
      </c>
      <c r="K153" s="143"/>
      <c r="L153" s="143"/>
      <c r="M153" s="143"/>
      <c r="N153" s="143"/>
      <c r="O153" s="93">
        <f>SUM(O151:O152)</f>
        <v>65.899999999999991</v>
      </c>
      <c r="P153" s="7" t="s">
        <v>29</v>
      </c>
      <c r="Q153" s="7"/>
      <c r="R153" s="7"/>
      <c r="S153" s="66"/>
      <c r="T153" s="66"/>
      <c r="U153" s="66"/>
      <c r="V153" s="17"/>
      <c r="W153" s="57"/>
      <c r="X153" s="67"/>
    </row>
    <row r="154" spans="1:24" s="28" customFormat="1" x14ac:dyDescent="0.3">
      <c r="A154" s="330"/>
      <c r="B154" s="148"/>
      <c r="C154" s="141"/>
      <c r="D154" s="7"/>
      <c r="E154" s="8"/>
      <c r="F154" s="141"/>
      <c r="G154" s="18"/>
      <c r="H154" s="91"/>
      <c r="I154" s="296"/>
      <c r="J154" s="142"/>
      <c r="K154" s="142"/>
      <c r="L154" s="142"/>
      <c r="M154" s="142"/>
      <c r="N154" s="142"/>
      <c r="O154" s="17"/>
      <c r="P154" s="7"/>
      <c r="Q154" s="7"/>
      <c r="R154" s="7"/>
      <c r="S154" s="142"/>
      <c r="T154" s="142"/>
      <c r="U154" s="142"/>
      <c r="V154" s="17"/>
      <c r="W154" s="57"/>
      <c r="X154" s="141"/>
    </row>
    <row r="155" spans="1:24" s="2" customFormat="1" x14ac:dyDescent="0.3">
      <c r="A155" s="123" t="s">
        <v>12</v>
      </c>
      <c r="B155" s="349" t="s">
        <v>46</v>
      </c>
      <c r="C155" s="349"/>
      <c r="D155" s="349"/>
      <c r="E155" s="349"/>
      <c r="F155" s="67"/>
      <c r="G155" s="67"/>
      <c r="H155" s="91"/>
      <c r="I155" s="123" t="s">
        <v>12</v>
      </c>
      <c r="J155" s="349" t="s">
        <v>46</v>
      </c>
      <c r="K155" s="349"/>
      <c r="L155" s="349"/>
      <c r="M155" s="349"/>
      <c r="N155" s="349"/>
      <c r="O155" s="349"/>
      <c r="P155" s="349"/>
      <c r="Q155" s="10"/>
      <c r="R155" s="10"/>
      <c r="S155" s="66"/>
      <c r="T155" s="66"/>
      <c r="U155" s="66"/>
      <c r="V155" s="17"/>
      <c r="W155" s="17"/>
      <c r="X155" s="67"/>
    </row>
    <row r="156" spans="1:24" s="2" customFormat="1" x14ac:dyDescent="0.3">
      <c r="A156" s="330"/>
      <c r="B156" s="68">
        <f>W159</f>
        <v>0.22770000000000001</v>
      </c>
      <c r="C156" s="67" t="s">
        <v>9</v>
      </c>
      <c r="D156" s="7" t="s">
        <v>1</v>
      </c>
      <c r="E156" s="8">
        <v>1</v>
      </c>
      <c r="F156" s="18">
        <f>B156*E156</f>
        <v>0.22770000000000001</v>
      </c>
      <c r="G156" s="67"/>
      <c r="H156" s="91"/>
      <c r="I156" s="296"/>
      <c r="J156" s="119" t="s">
        <v>179</v>
      </c>
      <c r="K156" s="140"/>
      <c r="L156" s="119"/>
      <c r="M156" s="119"/>
      <c r="N156" s="119"/>
      <c r="O156" s="17"/>
      <c r="P156" s="7"/>
      <c r="Q156" s="7"/>
      <c r="R156" s="7"/>
      <c r="S156" s="117"/>
      <c r="T156" s="117"/>
      <c r="U156" s="117"/>
      <c r="V156" s="17"/>
    </row>
    <row r="157" spans="1:24" s="28" customFormat="1" x14ac:dyDescent="0.3">
      <c r="A157" s="330"/>
      <c r="B157" s="270"/>
      <c r="C157" s="266"/>
      <c r="D157" s="7" t="s">
        <v>2</v>
      </c>
      <c r="E157" s="8">
        <v>1</v>
      </c>
      <c r="F157" s="67"/>
      <c r="G157" s="18">
        <f>B156*E157</f>
        <v>0.22770000000000001</v>
      </c>
      <c r="H157" s="91"/>
      <c r="I157" s="296"/>
      <c r="J157" s="267">
        <v>0.46</v>
      </c>
      <c r="K157" s="247" t="s">
        <v>68</v>
      </c>
      <c r="L157" s="267">
        <v>5</v>
      </c>
      <c r="M157" s="267"/>
      <c r="N157" s="267"/>
      <c r="O157" s="17">
        <f>J157*L157</f>
        <v>2.3000000000000003</v>
      </c>
      <c r="P157" s="7" t="s">
        <v>29</v>
      </c>
      <c r="Q157" s="7">
        <v>0.3</v>
      </c>
      <c r="R157" s="7" t="s">
        <v>68</v>
      </c>
      <c r="S157" s="269">
        <v>0.3</v>
      </c>
      <c r="T157" s="269"/>
      <c r="U157" s="269"/>
      <c r="V157" s="17">
        <f>O157*Q157*S157</f>
        <v>0.20700000000000002</v>
      </c>
      <c r="X157" s="266"/>
    </row>
    <row r="158" spans="1:24" s="28" customFormat="1" x14ac:dyDescent="0.3">
      <c r="A158" s="330"/>
      <c r="B158" s="270"/>
      <c r="C158" s="266"/>
      <c r="D158" s="7"/>
      <c r="E158" s="8"/>
      <c r="F158" s="18"/>
      <c r="G158" s="266"/>
      <c r="H158" s="91"/>
      <c r="I158" s="296"/>
      <c r="J158" s="267" t="s">
        <v>180</v>
      </c>
      <c r="K158" s="247"/>
      <c r="L158" s="267"/>
      <c r="M158" s="267"/>
      <c r="N158" s="267"/>
      <c r="O158" s="17"/>
      <c r="P158" s="7"/>
      <c r="Q158" s="7"/>
      <c r="R158" s="7"/>
      <c r="S158" s="269"/>
      <c r="T158" s="269"/>
      <c r="U158" s="269"/>
      <c r="V158" s="17"/>
      <c r="X158" s="266"/>
    </row>
    <row r="159" spans="1:24" s="2" customFormat="1" x14ac:dyDescent="0.3">
      <c r="A159" s="330"/>
      <c r="B159" s="68"/>
      <c r="C159" s="67"/>
      <c r="H159" s="91"/>
      <c r="I159" s="296"/>
      <c r="J159" s="174">
        <v>0.23</v>
      </c>
      <c r="K159" s="140" t="s">
        <v>68</v>
      </c>
      <c r="L159" s="174">
        <v>1</v>
      </c>
      <c r="M159" s="174"/>
      <c r="N159" s="174"/>
      <c r="O159" s="17">
        <f>J159*L159</f>
        <v>0.23</v>
      </c>
      <c r="P159" s="7" t="s">
        <v>29</v>
      </c>
      <c r="Q159" s="7">
        <v>0.3</v>
      </c>
      <c r="R159" s="7" t="s">
        <v>68</v>
      </c>
      <c r="S159" s="175">
        <v>0.3</v>
      </c>
      <c r="T159" s="175"/>
      <c r="U159" s="175"/>
      <c r="V159" s="17">
        <f>O159*Q159*S159</f>
        <v>2.07E-2</v>
      </c>
      <c r="W159" s="56">
        <f>SUM(V156:V159)</f>
        <v>0.22770000000000001</v>
      </c>
      <c r="X159" s="118" t="s">
        <v>9</v>
      </c>
    </row>
    <row r="160" spans="1:24" s="28" customFormat="1" x14ac:dyDescent="0.3">
      <c r="A160" s="330"/>
      <c r="B160" s="71"/>
      <c r="C160" s="70"/>
      <c r="D160" s="7"/>
      <c r="E160" s="8"/>
      <c r="F160" s="70"/>
      <c r="G160" s="18"/>
      <c r="H160" s="91"/>
      <c r="I160" s="296"/>
      <c r="J160" s="76" t="s">
        <v>74</v>
      </c>
      <c r="K160" s="76"/>
      <c r="L160" s="76"/>
      <c r="M160" s="76"/>
      <c r="N160" s="76"/>
      <c r="O160" s="93">
        <f>SUM(O156:O159)</f>
        <v>2.5300000000000002</v>
      </c>
      <c r="P160" s="7" t="s">
        <v>29</v>
      </c>
      <c r="Q160" s="7"/>
      <c r="R160" s="7"/>
      <c r="S160" s="162"/>
      <c r="T160" s="162"/>
      <c r="U160" s="162"/>
      <c r="V160" s="17"/>
    </row>
    <row r="161" spans="1:24" s="28" customFormat="1" x14ac:dyDescent="0.3">
      <c r="A161" s="330"/>
      <c r="B161" s="176"/>
      <c r="C161" s="173"/>
      <c r="D161" s="7"/>
      <c r="E161" s="8"/>
      <c r="F161" s="173"/>
      <c r="G161" s="18"/>
      <c r="H161" s="91"/>
      <c r="I161" s="296"/>
    </row>
    <row r="162" spans="1:24" s="2" customFormat="1" x14ac:dyDescent="0.3">
      <c r="A162" s="123" t="s">
        <v>4</v>
      </c>
      <c r="B162" s="349" t="s">
        <v>16</v>
      </c>
      <c r="C162" s="349"/>
      <c r="D162" s="349"/>
      <c r="E162" s="349"/>
      <c r="F162" s="67"/>
      <c r="G162" s="67"/>
      <c r="H162" s="91"/>
      <c r="I162" s="123" t="s">
        <v>4</v>
      </c>
      <c r="J162" s="349" t="s">
        <v>16</v>
      </c>
      <c r="K162" s="349"/>
      <c r="L162" s="349"/>
      <c r="M162" s="349"/>
      <c r="N162" s="349"/>
      <c r="O162" s="349"/>
      <c r="P162" s="349"/>
      <c r="Q162" s="10"/>
      <c r="R162" s="10"/>
      <c r="S162" s="66"/>
      <c r="T162" s="66"/>
      <c r="U162" s="66"/>
      <c r="V162" s="17"/>
      <c r="W162" s="17"/>
      <c r="X162" s="67"/>
    </row>
    <row r="163" spans="1:24" s="2" customFormat="1" ht="15" customHeight="1" x14ac:dyDescent="0.3">
      <c r="A163" s="330"/>
      <c r="B163" s="68">
        <f>W167</f>
        <v>3.1199999999999992</v>
      </c>
      <c r="C163" s="67" t="s">
        <v>9</v>
      </c>
      <c r="D163" s="7" t="s">
        <v>1</v>
      </c>
      <c r="E163" s="8">
        <v>1</v>
      </c>
      <c r="F163" s="18">
        <f>B163*E163</f>
        <v>3.1199999999999992</v>
      </c>
      <c r="G163" s="67"/>
      <c r="H163" s="91"/>
      <c r="I163" s="296"/>
      <c r="J163" s="367" t="s">
        <v>194</v>
      </c>
      <c r="K163" s="367"/>
      <c r="L163" s="367"/>
      <c r="M163" s="367"/>
      <c r="N163" s="367"/>
      <c r="O163" s="17">
        <f>17.2*2+10.1*2+2.1*2</f>
        <v>58.8</v>
      </c>
      <c r="P163" s="7" t="s">
        <v>29</v>
      </c>
      <c r="Q163" s="7">
        <v>0.25</v>
      </c>
      <c r="R163" s="7" t="s">
        <v>68</v>
      </c>
      <c r="S163" s="105">
        <v>0.25</v>
      </c>
      <c r="T163" s="105"/>
      <c r="U163" s="105"/>
      <c r="V163" s="17">
        <f>O163*Q163*S163</f>
        <v>3.6749999999999998</v>
      </c>
      <c r="W163" s="57"/>
      <c r="X163" s="67"/>
    </row>
    <row r="164" spans="1:24" s="2" customFormat="1" ht="15" customHeight="1" x14ac:dyDescent="0.3">
      <c r="A164" s="330"/>
      <c r="B164" s="68"/>
      <c r="C164" s="67"/>
      <c r="D164" s="7" t="s">
        <v>2</v>
      </c>
      <c r="E164" s="8">
        <v>1</v>
      </c>
      <c r="F164" s="67"/>
      <c r="G164" s="18">
        <f>B163*E164</f>
        <v>3.1199999999999992</v>
      </c>
      <c r="H164" s="91"/>
      <c r="I164" s="296"/>
      <c r="J164" s="367" t="s">
        <v>206</v>
      </c>
      <c r="K164" s="367"/>
      <c r="L164" s="367"/>
      <c r="M164" s="367"/>
      <c r="N164" s="367"/>
      <c r="O164" s="17">
        <f>(2.1*3+1.2*4+0.9*7)*-1</f>
        <v>-17.400000000000002</v>
      </c>
      <c r="P164" s="7" t="s">
        <v>29</v>
      </c>
      <c r="Q164" s="7">
        <v>0.25</v>
      </c>
      <c r="R164" s="7" t="s">
        <v>68</v>
      </c>
      <c r="S164" s="152">
        <v>0.25</v>
      </c>
      <c r="T164" s="105"/>
      <c r="U164" s="105"/>
      <c r="V164" s="17">
        <f>O164*Q164*S164</f>
        <v>-1.0875000000000001</v>
      </c>
      <c r="W164" s="17"/>
      <c r="X164" s="67"/>
    </row>
    <row r="165" spans="1:24" s="28" customFormat="1" x14ac:dyDescent="0.3">
      <c r="A165" s="330"/>
      <c r="B165" s="138"/>
      <c r="C165" s="136"/>
      <c r="D165" s="7"/>
      <c r="E165" s="8"/>
      <c r="F165" s="136"/>
      <c r="G165" s="18"/>
      <c r="H165" s="91"/>
      <c r="I165" s="296"/>
      <c r="J165" s="139" t="s">
        <v>80</v>
      </c>
      <c r="K165" s="139"/>
      <c r="L165" s="139"/>
      <c r="M165" s="139"/>
      <c r="N165" s="139"/>
      <c r="O165" s="17"/>
      <c r="P165" s="7"/>
      <c r="Q165" s="7"/>
      <c r="R165" s="7"/>
      <c r="S165" s="137"/>
      <c r="T165" s="137"/>
      <c r="U165" s="137"/>
      <c r="V165" s="17"/>
      <c r="W165" s="17"/>
      <c r="X165" s="136"/>
    </row>
    <row r="166" spans="1:24" s="28" customFormat="1" ht="15" customHeight="1" x14ac:dyDescent="0.3">
      <c r="A166" s="330"/>
      <c r="B166" s="138"/>
      <c r="C166" s="136"/>
      <c r="D166" s="7"/>
      <c r="E166" s="8"/>
      <c r="F166" s="136"/>
      <c r="G166" s="18"/>
      <c r="H166" s="91"/>
      <c r="I166" s="296"/>
      <c r="J166" s="367">
        <v>7.1</v>
      </c>
      <c r="K166" s="367"/>
      <c r="L166" s="367"/>
      <c r="M166" s="367"/>
      <c r="N166" s="367"/>
      <c r="O166" s="17">
        <v>7.1</v>
      </c>
      <c r="P166" s="7" t="s">
        <v>29</v>
      </c>
      <c r="Q166" s="7">
        <v>0.3</v>
      </c>
      <c r="R166" s="7" t="s">
        <v>68</v>
      </c>
      <c r="S166" s="137">
        <v>0.25</v>
      </c>
      <c r="T166" s="137"/>
      <c r="U166" s="137"/>
      <c r="V166" s="17">
        <f>O166*Q166*S166</f>
        <v>0.53249999999999997</v>
      </c>
      <c r="W166" s="17"/>
      <c r="X166" s="136"/>
    </row>
    <row r="167" spans="1:24" s="28" customFormat="1" x14ac:dyDescent="0.3">
      <c r="A167" s="330"/>
      <c r="B167" s="138"/>
      <c r="C167" s="136"/>
      <c r="D167" s="7"/>
      <c r="E167" s="8"/>
      <c r="F167" s="136"/>
      <c r="G167" s="18"/>
      <c r="H167" s="91"/>
      <c r="I167" s="296"/>
      <c r="J167" s="367" t="s">
        <v>196</v>
      </c>
      <c r="K167" s="367"/>
      <c r="L167" s="367"/>
      <c r="M167" s="367"/>
      <c r="N167" s="367"/>
      <c r="O167" s="17">
        <v>0</v>
      </c>
      <c r="P167" s="7" t="s">
        <v>29</v>
      </c>
      <c r="Q167" s="7">
        <v>0.3</v>
      </c>
      <c r="R167" s="7" t="s">
        <v>68</v>
      </c>
      <c r="S167" s="162">
        <v>0.253</v>
      </c>
      <c r="T167" s="162"/>
      <c r="U167" s="162"/>
      <c r="V167" s="17">
        <f>O167*Q167*S167</f>
        <v>0</v>
      </c>
      <c r="W167" s="56">
        <f>SUM(V163:V167)</f>
        <v>3.1199999999999992</v>
      </c>
      <c r="X167" s="303" t="s">
        <v>9</v>
      </c>
    </row>
    <row r="168" spans="1:24" s="28" customFormat="1" ht="15" customHeight="1" x14ac:dyDescent="0.3">
      <c r="A168" s="330"/>
      <c r="B168" s="71"/>
      <c r="C168" s="70"/>
      <c r="D168" s="7"/>
      <c r="E168" s="8"/>
      <c r="F168" s="70"/>
      <c r="G168" s="18"/>
      <c r="H168" s="91"/>
      <c r="I168" s="296"/>
      <c r="J168" s="367" t="s">
        <v>74</v>
      </c>
      <c r="K168" s="367"/>
      <c r="L168" s="367"/>
      <c r="M168" s="367"/>
      <c r="N168" s="367"/>
      <c r="O168" s="93">
        <f>SUM(O163:O167)</f>
        <v>48.499999999999993</v>
      </c>
      <c r="P168" s="7" t="s">
        <v>29</v>
      </c>
      <c r="Q168" s="7"/>
      <c r="R168" s="7"/>
      <c r="S168" s="72"/>
      <c r="T168" s="72"/>
      <c r="U168" s="72"/>
      <c r="V168" s="17"/>
      <c r="W168" s="17"/>
      <c r="X168" s="70"/>
    </row>
    <row r="169" spans="1:24" s="28" customFormat="1" x14ac:dyDescent="0.3">
      <c r="A169" s="330"/>
      <c r="B169" s="68"/>
      <c r="C169" s="67"/>
      <c r="D169" s="7"/>
      <c r="E169" s="8"/>
      <c r="F169" s="67"/>
      <c r="G169" s="18"/>
      <c r="H169" s="91"/>
      <c r="I169" s="296"/>
      <c r="J169" s="377"/>
      <c r="K169" s="377"/>
      <c r="L169" s="377"/>
      <c r="M169" s="377"/>
      <c r="N169" s="377"/>
      <c r="O169" s="17"/>
      <c r="P169" s="7"/>
      <c r="Q169" s="7"/>
      <c r="R169" s="7"/>
      <c r="S169" s="66"/>
      <c r="T169" s="66"/>
      <c r="U169" s="66"/>
      <c r="V169" s="17"/>
      <c r="W169" s="17"/>
      <c r="X169" s="67"/>
    </row>
    <row r="170" spans="1:24" s="2" customFormat="1" x14ac:dyDescent="0.3">
      <c r="A170" s="123" t="s">
        <v>5</v>
      </c>
      <c r="B170" s="349" t="s">
        <v>47</v>
      </c>
      <c r="C170" s="349"/>
      <c r="D170" s="349"/>
      <c r="E170" s="349"/>
      <c r="F170" s="67"/>
      <c r="G170" s="67"/>
      <c r="H170" s="91"/>
      <c r="I170" s="123" t="s">
        <v>5</v>
      </c>
      <c r="J170" s="349" t="s">
        <v>47</v>
      </c>
      <c r="K170" s="349"/>
      <c r="L170" s="349"/>
      <c r="M170" s="349"/>
      <c r="N170" s="349"/>
      <c r="O170" s="349"/>
      <c r="P170" s="349"/>
      <c r="Q170" s="10"/>
      <c r="R170" s="10"/>
      <c r="S170" s="66"/>
      <c r="T170" s="66"/>
      <c r="U170" s="66"/>
      <c r="V170" s="17"/>
      <c r="W170" s="17"/>
      <c r="X170" s="67"/>
    </row>
    <row r="171" spans="1:24" s="2" customFormat="1" x14ac:dyDescent="0.3">
      <c r="A171" s="330"/>
      <c r="B171" s="68">
        <f>W174</f>
        <v>2.016</v>
      </c>
      <c r="C171" s="67" t="s">
        <v>9</v>
      </c>
      <c r="D171" s="7" t="s">
        <v>1</v>
      </c>
      <c r="E171" s="8">
        <v>1</v>
      </c>
      <c r="F171" s="18">
        <f>B171*E171</f>
        <v>2.016</v>
      </c>
      <c r="G171" s="67"/>
      <c r="H171" s="91"/>
      <c r="I171" s="296"/>
      <c r="J171" s="152" t="s">
        <v>93</v>
      </c>
      <c r="K171" s="152">
        <v>2.1</v>
      </c>
      <c r="L171" s="162" t="s">
        <v>68</v>
      </c>
      <c r="M171" s="152">
        <v>3</v>
      </c>
      <c r="N171" s="152"/>
      <c r="O171" s="17">
        <f>K171*M171</f>
        <v>6.3000000000000007</v>
      </c>
      <c r="P171" s="7" t="s">
        <v>29</v>
      </c>
      <c r="Q171" s="7">
        <v>0.25</v>
      </c>
      <c r="R171" s="7" t="s">
        <v>68</v>
      </c>
      <c r="S171" s="262">
        <v>0.4</v>
      </c>
      <c r="T171" s="152"/>
      <c r="U171" s="152"/>
      <c r="V171" s="17">
        <f>O171*Q171*S171</f>
        <v>0.63000000000000012</v>
      </c>
      <c r="W171" s="17"/>
      <c r="X171" s="106"/>
    </row>
    <row r="172" spans="1:24" s="2" customFormat="1" x14ac:dyDescent="0.3">
      <c r="A172" s="330"/>
      <c r="B172" s="68"/>
      <c r="C172" s="67"/>
      <c r="D172" s="7" t="s">
        <v>2</v>
      </c>
      <c r="E172" s="8">
        <v>1</v>
      </c>
      <c r="F172" s="67"/>
      <c r="G172" s="18">
        <f>B171*E172</f>
        <v>2.016</v>
      </c>
      <c r="H172" s="91"/>
      <c r="I172" s="296"/>
      <c r="J172" s="152" t="s">
        <v>94</v>
      </c>
      <c r="K172" s="162">
        <v>1.2</v>
      </c>
      <c r="L172" s="162" t="s">
        <v>68</v>
      </c>
      <c r="M172" s="162">
        <v>4</v>
      </c>
      <c r="N172" s="162"/>
      <c r="O172" s="17">
        <f>K172*M172</f>
        <v>4.8</v>
      </c>
      <c r="P172" s="7" t="s">
        <v>29</v>
      </c>
      <c r="Q172" s="7">
        <v>0.25</v>
      </c>
      <c r="R172" s="7" t="s">
        <v>68</v>
      </c>
      <c r="S172" s="285">
        <v>0.4</v>
      </c>
      <c r="T172" s="66"/>
      <c r="U172" s="66"/>
      <c r="V172" s="17">
        <f>O172*Q172*S172</f>
        <v>0.48</v>
      </c>
      <c r="W172" s="17"/>
      <c r="X172" s="106"/>
    </row>
    <row r="173" spans="1:24" s="28" customFormat="1" x14ac:dyDescent="0.3">
      <c r="A173" s="330"/>
      <c r="B173" s="138"/>
      <c r="C173" s="136"/>
      <c r="D173" s="7"/>
      <c r="E173" s="8"/>
      <c r="F173" s="136"/>
      <c r="G173" s="18"/>
      <c r="H173" s="91"/>
      <c r="I173" s="296"/>
      <c r="J173" s="162" t="s">
        <v>95</v>
      </c>
      <c r="K173" s="162">
        <v>0.9</v>
      </c>
      <c r="L173" s="162" t="s">
        <v>68</v>
      </c>
      <c r="M173" s="162">
        <v>7</v>
      </c>
      <c r="N173" s="162"/>
      <c r="O173" s="17">
        <f>K173*M173</f>
        <v>6.3</v>
      </c>
      <c r="P173" s="7" t="s">
        <v>29</v>
      </c>
      <c r="Q173" s="7">
        <v>0.25</v>
      </c>
      <c r="R173" s="7" t="s">
        <v>68</v>
      </c>
      <c r="S173" s="285">
        <v>0.4</v>
      </c>
      <c r="T173" s="137"/>
      <c r="U173" s="137"/>
      <c r="V173" s="17">
        <f>O173*Q173*S173</f>
        <v>0.63</v>
      </c>
    </row>
    <row r="174" spans="1:24" s="28" customFormat="1" x14ac:dyDescent="0.3">
      <c r="A174" s="330"/>
      <c r="B174" s="138"/>
      <c r="C174" s="136"/>
      <c r="D174" s="7"/>
      <c r="E174" s="8"/>
      <c r="F174" s="136"/>
      <c r="G174" s="18"/>
      <c r="H174" s="91"/>
      <c r="I174" s="296"/>
      <c r="J174" s="162" t="s">
        <v>96</v>
      </c>
      <c r="K174" s="162">
        <v>2.2999999999999998</v>
      </c>
      <c r="L174" s="162" t="s">
        <v>68</v>
      </c>
      <c r="M174" s="162">
        <v>1</v>
      </c>
      <c r="N174" s="162"/>
      <c r="O174" s="17">
        <f>K174*M174</f>
        <v>2.2999999999999998</v>
      </c>
      <c r="P174" s="7" t="s">
        <v>29</v>
      </c>
      <c r="Q174" s="7">
        <v>0.3</v>
      </c>
      <c r="R174" s="7" t="s">
        <v>68</v>
      </c>
      <c r="S174" s="285">
        <v>0.4</v>
      </c>
      <c r="T174" s="137"/>
      <c r="U174" s="137"/>
      <c r="V174" s="17">
        <f>O174*Q174*S174</f>
        <v>0.27599999999999997</v>
      </c>
      <c r="W174" s="56">
        <f>SUM(V170:V174)</f>
        <v>2.016</v>
      </c>
      <c r="X174" s="67" t="s">
        <v>9</v>
      </c>
    </row>
    <row r="175" spans="1:24" s="28" customFormat="1" x14ac:dyDescent="0.3">
      <c r="A175" s="330"/>
      <c r="B175" s="71"/>
      <c r="C175" s="70"/>
      <c r="D175" s="7"/>
      <c r="E175" s="8"/>
      <c r="F175" s="70"/>
      <c r="G175" s="18"/>
      <c r="H175" s="91"/>
      <c r="I175" s="296"/>
      <c r="J175" s="264" t="s">
        <v>74</v>
      </c>
      <c r="K175" s="264"/>
      <c r="L175" s="264"/>
      <c r="M175" s="261">
        <f>SUM(M171:M174)</f>
        <v>15</v>
      </c>
      <c r="N175" s="264"/>
      <c r="O175" s="93">
        <f>SUM(O171:O174)</f>
        <v>19.700000000000003</v>
      </c>
      <c r="P175" s="7" t="s">
        <v>29</v>
      </c>
      <c r="Q175" s="7"/>
      <c r="R175" s="7"/>
      <c r="S175" s="72"/>
      <c r="T175" s="72"/>
      <c r="U175" s="72"/>
      <c r="V175" s="17"/>
      <c r="W175" s="17"/>
      <c r="X175" s="106"/>
    </row>
    <row r="176" spans="1:24" s="2" customFormat="1" x14ac:dyDescent="0.3">
      <c r="A176" s="330"/>
      <c r="B176" s="68"/>
      <c r="C176" s="67"/>
      <c r="D176" s="7"/>
      <c r="E176" s="8"/>
      <c r="F176" s="67"/>
      <c r="G176" s="18"/>
      <c r="H176" s="91"/>
      <c r="I176" s="296"/>
      <c r="J176" s="377"/>
      <c r="K176" s="377"/>
      <c r="L176" s="377"/>
      <c r="M176" s="377"/>
      <c r="N176" s="377"/>
      <c r="O176" s="17"/>
      <c r="P176" s="7"/>
      <c r="Q176" s="7"/>
      <c r="R176" s="7"/>
      <c r="S176" s="66"/>
      <c r="T176" s="66"/>
      <c r="U176" s="66"/>
      <c r="V176" s="17"/>
      <c r="W176" s="57"/>
      <c r="X176" s="67"/>
    </row>
    <row r="177" spans="1:24" s="2" customFormat="1" x14ac:dyDescent="0.3">
      <c r="A177" s="157" t="s">
        <v>6</v>
      </c>
      <c r="B177" s="44" t="s">
        <v>104</v>
      </c>
      <c r="C177" s="3"/>
      <c r="D177" s="3"/>
      <c r="E177" s="3"/>
      <c r="F177" s="67"/>
      <c r="G177" s="67"/>
      <c r="H177" s="91"/>
      <c r="I177" s="157" t="s">
        <v>6</v>
      </c>
      <c r="J177" s="348" t="s">
        <v>77</v>
      </c>
      <c r="K177" s="348"/>
      <c r="L177" s="348"/>
      <c r="M177" s="348"/>
      <c r="N177" s="348"/>
      <c r="O177" s="348"/>
      <c r="P177" s="348"/>
      <c r="Q177" s="3"/>
      <c r="R177" s="3"/>
      <c r="S177" s="66"/>
      <c r="T177" s="66"/>
      <c r="U177" s="66"/>
      <c r="V177" s="17"/>
      <c r="W177" s="17"/>
      <c r="X177" s="67"/>
    </row>
    <row r="178" spans="1:24" s="2" customFormat="1" x14ac:dyDescent="0.3">
      <c r="A178" s="94"/>
      <c r="B178" s="68">
        <f>W180</f>
        <v>18.653999999999996</v>
      </c>
      <c r="C178" s="67" t="s">
        <v>9</v>
      </c>
      <c r="D178" s="7" t="s">
        <v>1</v>
      </c>
      <c r="E178" s="8">
        <v>1</v>
      </c>
      <c r="F178" s="18">
        <f>B178*E178</f>
        <v>18.653999999999996</v>
      </c>
      <c r="G178" s="188"/>
      <c r="H178" s="91"/>
      <c r="I178" s="94"/>
      <c r="J178" s="139">
        <v>17.2</v>
      </c>
      <c r="K178" s="139" t="s">
        <v>68</v>
      </c>
      <c r="L178" s="139">
        <v>10.7</v>
      </c>
      <c r="M178" s="139"/>
      <c r="N178" s="139"/>
      <c r="O178" s="17">
        <f>J178*L178</f>
        <v>184.04</v>
      </c>
      <c r="P178" s="7" t="s">
        <v>3</v>
      </c>
      <c r="Q178" s="369">
        <v>0.12</v>
      </c>
      <c r="R178" s="369"/>
      <c r="S178" s="369"/>
      <c r="T178" s="369"/>
      <c r="U178" s="369"/>
      <c r="V178" s="17">
        <f>O178*Q178</f>
        <v>22.084799999999998</v>
      </c>
    </row>
    <row r="179" spans="1:24" s="28" customFormat="1" x14ac:dyDescent="0.3">
      <c r="A179" s="94"/>
      <c r="B179" s="138"/>
      <c r="C179" s="136"/>
      <c r="D179" s="7"/>
      <c r="E179" s="8">
        <v>1</v>
      </c>
      <c r="F179" s="188"/>
      <c r="G179" s="18">
        <f>B178*E179</f>
        <v>18.653999999999996</v>
      </c>
      <c r="H179" s="91"/>
      <c r="I179" s="94"/>
      <c r="J179" s="239">
        <v>11.4</v>
      </c>
      <c r="K179" s="239" t="s">
        <v>68</v>
      </c>
      <c r="L179" s="239">
        <v>-1.3</v>
      </c>
      <c r="M179" s="239"/>
      <c r="N179" s="239"/>
      <c r="O179" s="17">
        <f>J179*L179</f>
        <v>-14.82</v>
      </c>
      <c r="P179" s="7" t="s">
        <v>3</v>
      </c>
      <c r="Q179" s="369">
        <v>0.12</v>
      </c>
      <c r="R179" s="369"/>
      <c r="S179" s="369"/>
      <c r="T179" s="369"/>
      <c r="U179" s="369"/>
      <c r="V179" s="17">
        <f>O179*Q179</f>
        <v>-1.7784</v>
      </c>
    </row>
    <row r="180" spans="1:24" s="28" customFormat="1" x14ac:dyDescent="0.3">
      <c r="A180" s="94"/>
      <c r="B180" s="163"/>
      <c r="C180" s="158"/>
      <c r="D180" s="7"/>
      <c r="E180" s="8"/>
      <c r="F180" s="158"/>
      <c r="G180" s="18"/>
      <c r="H180" s="91"/>
      <c r="I180" s="94"/>
      <c r="J180" s="267">
        <v>8.1</v>
      </c>
      <c r="K180" s="267" t="s">
        <v>68</v>
      </c>
      <c r="L180" s="267">
        <v>-1.7</v>
      </c>
      <c r="M180" s="267"/>
      <c r="N180" s="267"/>
      <c r="O180" s="17">
        <f>J180*L180</f>
        <v>-13.77</v>
      </c>
      <c r="P180" s="7" t="s">
        <v>3</v>
      </c>
      <c r="Q180" s="369">
        <v>0.12</v>
      </c>
      <c r="R180" s="369"/>
      <c r="S180" s="369"/>
      <c r="T180" s="369"/>
      <c r="U180" s="369"/>
      <c r="V180" s="17">
        <f>O180*Q180</f>
        <v>-1.6523999999999999</v>
      </c>
      <c r="W180" s="56">
        <f>SUM(V178:V180)</f>
        <v>18.653999999999996</v>
      </c>
      <c r="X180" s="106" t="s">
        <v>9</v>
      </c>
    </row>
    <row r="181" spans="1:24" s="28" customFormat="1" x14ac:dyDescent="0.3">
      <c r="A181" s="94"/>
      <c r="B181" s="163"/>
      <c r="C181" s="158"/>
      <c r="D181" s="7"/>
      <c r="E181" s="8"/>
      <c r="F181" s="158"/>
      <c r="G181" s="18"/>
      <c r="H181" s="91"/>
      <c r="I181" s="94"/>
      <c r="J181" s="367" t="s">
        <v>74</v>
      </c>
      <c r="K181" s="367"/>
      <c r="L181" s="367"/>
      <c r="M181" s="367"/>
      <c r="N181" s="367"/>
      <c r="O181" s="93">
        <f>SUM(O178:O180)</f>
        <v>155.44999999999999</v>
      </c>
      <c r="P181" s="7" t="s">
        <v>3</v>
      </c>
    </row>
    <row r="182" spans="1:24" s="28" customFormat="1" x14ac:dyDescent="0.3">
      <c r="A182" s="94"/>
      <c r="B182" s="163"/>
      <c r="C182" s="158"/>
      <c r="D182" s="7"/>
      <c r="E182" s="8"/>
      <c r="F182" s="158"/>
      <c r="G182" s="18"/>
      <c r="H182" s="91"/>
      <c r="I182" s="94"/>
    </row>
    <row r="183" spans="1:24" s="1" customFormat="1" x14ac:dyDescent="0.3">
      <c r="A183" s="157" t="s">
        <v>7</v>
      </c>
      <c r="B183" s="365" t="s">
        <v>207</v>
      </c>
      <c r="C183" s="365"/>
      <c r="D183" s="365"/>
      <c r="E183" s="365"/>
      <c r="F183" s="67"/>
      <c r="G183" s="67"/>
      <c r="H183" s="91"/>
      <c r="I183" s="157" t="s">
        <v>7</v>
      </c>
      <c r="J183" s="363" t="s">
        <v>208</v>
      </c>
      <c r="K183" s="363"/>
      <c r="L183" s="363"/>
      <c r="M183" s="363"/>
      <c r="N183" s="363"/>
      <c r="O183" s="363"/>
      <c r="P183" s="363"/>
      <c r="Q183" s="3"/>
      <c r="R183" s="3"/>
      <c r="S183" s="66"/>
      <c r="T183" s="66"/>
      <c r="U183" s="66"/>
      <c r="V183" s="17"/>
      <c r="W183" s="17"/>
      <c r="X183" s="67"/>
    </row>
    <row r="184" spans="1:24" s="1" customFormat="1" ht="15" customHeight="1" x14ac:dyDescent="0.3">
      <c r="A184" s="94"/>
      <c r="B184" s="68">
        <f>W184</f>
        <v>124.22000000000001</v>
      </c>
      <c r="C184" s="150" t="s">
        <v>3</v>
      </c>
      <c r="D184" s="7" t="s">
        <v>1</v>
      </c>
      <c r="E184" s="8">
        <v>1</v>
      </c>
      <c r="F184" s="18">
        <f>B184*E184</f>
        <v>124.22000000000001</v>
      </c>
      <c r="G184" s="67"/>
      <c r="H184" s="91"/>
      <c r="I184" s="94"/>
      <c r="J184" s="362" t="s">
        <v>209</v>
      </c>
      <c r="K184" s="362"/>
      <c r="L184" s="362"/>
      <c r="M184" s="362"/>
      <c r="N184" s="362"/>
      <c r="O184" s="17">
        <f>7.56+9.45+2.2+9.45+2.2+7.56+3.1+4.2+4.2</f>
        <v>49.92</v>
      </c>
      <c r="P184" s="7" t="s">
        <v>3</v>
      </c>
      <c r="Q184" s="369">
        <v>1</v>
      </c>
      <c r="R184" s="369"/>
      <c r="S184" s="369"/>
      <c r="T184" s="369"/>
      <c r="U184" s="369"/>
      <c r="V184" s="17">
        <f>O184*Q184</f>
        <v>49.92</v>
      </c>
      <c r="W184" s="56">
        <f>SUM(V184:V185)</f>
        <v>124.22000000000001</v>
      </c>
      <c r="X184" s="237" t="s">
        <v>3</v>
      </c>
    </row>
    <row r="185" spans="1:24" s="1" customFormat="1" ht="30.75" customHeight="1" x14ac:dyDescent="0.3">
      <c r="A185" s="94"/>
      <c r="B185" s="68"/>
      <c r="C185" s="67"/>
      <c r="D185" s="7" t="s">
        <v>2</v>
      </c>
      <c r="E185" s="8">
        <v>1</v>
      </c>
      <c r="F185" s="67"/>
      <c r="G185" s="18">
        <f>B184*E185</f>
        <v>124.22000000000001</v>
      </c>
      <c r="H185" s="91"/>
      <c r="I185" s="94"/>
      <c r="J185" s="367" t="s">
        <v>210</v>
      </c>
      <c r="K185" s="367"/>
      <c r="L185" s="367"/>
      <c r="M185" s="367"/>
      <c r="N185" s="367"/>
      <c r="O185" s="17">
        <f>2.25+2.34+9.2+11.07+6+2.46+2.46+29.27+1.7+1.7+1.45+2.95+1.45</f>
        <v>74.300000000000011</v>
      </c>
      <c r="P185" s="7" t="s">
        <v>3</v>
      </c>
      <c r="Q185" s="369">
        <v>1</v>
      </c>
      <c r="R185" s="369"/>
      <c r="S185" s="369"/>
      <c r="T185" s="369"/>
      <c r="U185" s="369"/>
      <c r="V185" s="17">
        <f>O185*Q185</f>
        <v>74.300000000000011</v>
      </c>
      <c r="W185" s="17"/>
      <c r="X185" s="67"/>
    </row>
    <row r="186" spans="1:24" s="28" customFormat="1" x14ac:dyDescent="0.3">
      <c r="A186" s="94"/>
      <c r="B186" s="148"/>
      <c r="C186" s="141"/>
      <c r="D186" s="7"/>
      <c r="E186" s="8"/>
      <c r="F186" s="141"/>
      <c r="G186" s="18"/>
      <c r="H186" s="91"/>
      <c r="I186" s="94"/>
      <c r="J186" s="142"/>
      <c r="K186" s="142"/>
      <c r="L186" s="142"/>
      <c r="M186" s="142"/>
      <c r="N186" s="142"/>
      <c r="O186" s="17"/>
      <c r="P186" s="7"/>
      <c r="Q186" s="145"/>
      <c r="R186" s="145"/>
      <c r="S186" s="145"/>
      <c r="T186" s="145"/>
      <c r="U186" s="145"/>
      <c r="V186" s="17"/>
      <c r="W186" s="17"/>
      <c r="X186" s="141"/>
    </row>
    <row r="187" spans="1:24" s="2" customFormat="1" x14ac:dyDescent="0.3">
      <c r="A187" s="157" t="s">
        <v>8</v>
      </c>
      <c r="B187" s="69" t="s">
        <v>105</v>
      </c>
      <c r="C187" s="4"/>
      <c r="D187" s="4"/>
      <c r="E187" s="4"/>
      <c r="F187" s="67"/>
      <c r="G187" s="67"/>
      <c r="H187" s="91"/>
      <c r="I187" s="157" t="s">
        <v>8</v>
      </c>
      <c r="J187" s="69" t="s">
        <v>105</v>
      </c>
      <c r="K187" s="14"/>
      <c r="L187" s="14"/>
      <c r="M187" s="14"/>
      <c r="N187" s="14"/>
      <c r="O187" s="4"/>
      <c r="P187" s="4"/>
      <c r="Q187" s="4"/>
      <c r="R187" s="4"/>
      <c r="S187" s="66"/>
      <c r="T187" s="66"/>
      <c r="U187" s="66"/>
      <c r="V187" s="17"/>
      <c r="W187" s="17"/>
      <c r="X187" s="67"/>
    </row>
    <row r="188" spans="1:24" s="2" customFormat="1" x14ac:dyDescent="0.3">
      <c r="A188" s="94"/>
      <c r="B188" s="68">
        <f>W188</f>
        <v>170.995</v>
      </c>
      <c r="C188" s="67" t="s">
        <v>3</v>
      </c>
      <c r="D188" s="7" t="s">
        <v>1</v>
      </c>
      <c r="E188" s="8">
        <v>1</v>
      </c>
      <c r="F188" s="18">
        <f>B188*E188</f>
        <v>170.995</v>
      </c>
      <c r="G188" s="67"/>
      <c r="H188" s="91"/>
      <c r="I188" s="94"/>
      <c r="J188" s="144">
        <f>O181</f>
        <v>155.44999999999999</v>
      </c>
      <c r="K188" s="142"/>
      <c r="L188" s="142"/>
      <c r="M188" s="142"/>
      <c r="N188" s="142"/>
      <c r="O188" s="17">
        <f>J188</f>
        <v>155.44999999999999</v>
      </c>
      <c r="P188" s="7" t="s">
        <v>3</v>
      </c>
      <c r="Q188" s="369">
        <v>1.1000000000000001</v>
      </c>
      <c r="R188" s="369"/>
      <c r="S188" s="369"/>
      <c r="T188" s="369"/>
      <c r="U188" s="369"/>
      <c r="V188" s="17">
        <f>O188*Q188</f>
        <v>170.995</v>
      </c>
      <c r="W188" s="56">
        <f>SUM(V188)</f>
        <v>170.995</v>
      </c>
      <c r="X188" s="106" t="s">
        <v>3</v>
      </c>
    </row>
    <row r="189" spans="1:24" s="2" customFormat="1" x14ac:dyDescent="0.3">
      <c r="A189" s="94"/>
      <c r="B189" s="68"/>
      <c r="C189" s="67"/>
      <c r="D189" s="7" t="s">
        <v>2</v>
      </c>
      <c r="E189" s="8">
        <v>1</v>
      </c>
      <c r="F189" s="67"/>
      <c r="G189" s="18">
        <f>B188*E189</f>
        <v>170.995</v>
      </c>
      <c r="H189" s="91"/>
      <c r="I189" s="94"/>
      <c r="J189" s="377"/>
      <c r="K189" s="377"/>
      <c r="L189" s="377"/>
      <c r="M189" s="377"/>
      <c r="N189" s="377"/>
      <c r="O189" s="17"/>
      <c r="P189" s="7"/>
      <c r="Q189" s="7"/>
      <c r="R189" s="7"/>
      <c r="S189" s="66"/>
      <c r="T189" s="66"/>
      <c r="U189" s="66"/>
      <c r="V189" s="17"/>
      <c r="W189" s="17"/>
      <c r="X189" s="67"/>
    </row>
    <row r="190" spans="1:24" s="28" customFormat="1" x14ac:dyDescent="0.3">
      <c r="A190" s="94"/>
      <c r="B190" s="68"/>
      <c r="C190" s="67"/>
      <c r="D190" s="7"/>
      <c r="E190" s="8"/>
      <c r="F190" s="67"/>
      <c r="G190" s="18"/>
      <c r="H190" s="91"/>
      <c r="I190" s="94"/>
      <c r="J190" s="66"/>
      <c r="K190" s="66"/>
      <c r="L190" s="66"/>
      <c r="M190" s="66"/>
      <c r="N190" s="66"/>
      <c r="O190" s="17"/>
      <c r="P190" s="7"/>
      <c r="Q190" s="7"/>
      <c r="R190" s="7"/>
      <c r="S190" s="66"/>
      <c r="T190" s="66"/>
      <c r="U190" s="66"/>
      <c r="V190" s="17"/>
      <c r="W190" s="17"/>
      <c r="X190" s="67"/>
    </row>
    <row r="191" spans="1:24" s="2" customFormat="1" x14ac:dyDescent="0.3">
      <c r="A191" s="157" t="s">
        <v>17</v>
      </c>
      <c r="B191" s="348" t="s">
        <v>21</v>
      </c>
      <c r="C191" s="348"/>
      <c r="D191" s="348"/>
      <c r="E191" s="348"/>
      <c r="F191" s="67"/>
      <c r="G191" s="67"/>
      <c r="H191" s="91"/>
      <c r="I191" s="157" t="s">
        <v>17</v>
      </c>
      <c r="J191" s="348" t="s">
        <v>21</v>
      </c>
      <c r="K191" s="348"/>
      <c r="L191" s="348"/>
      <c r="M191" s="348"/>
      <c r="N191" s="348"/>
      <c r="O191" s="348"/>
      <c r="P191" s="348"/>
      <c r="Q191" s="3"/>
      <c r="R191" s="3"/>
      <c r="S191" s="66"/>
      <c r="T191" s="66"/>
      <c r="U191" s="66"/>
      <c r="V191" s="17"/>
      <c r="W191" s="17"/>
      <c r="X191" s="67"/>
    </row>
    <row r="192" spans="1:24" s="2" customFormat="1" x14ac:dyDescent="0.3">
      <c r="A192" s="94"/>
      <c r="B192" s="122">
        <f>W196</f>
        <v>119.52028499999999</v>
      </c>
      <c r="C192" s="67" t="s">
        <v>13</v>
      </c>
      <c r="D192" s="7" t="s">
        <v>1</v>
      </c>
      <c r="E192" s="8">
        <v>1</v>
      </c>
      <c r="F192" s="18">
        <f>B192*E192</f>
        <v>119.52028499999999</v>
      </c>
      <c r="G192" s="67"/>
      <c r="H192" s="91"/>
      <c r="I192" s="94"/>
      <c r="J192" s="142" t="s">
        <v>87</v>
      </c>
      <c r="K192" s="144">
        <v>0</v>
      </c>
      <c r="L192" s="142">
        <v>0.23</v>
      </c>
      <c r="M192" s="142">
        <v>12</v>
      </c>
      <c r="N192" s="142"/>
      <c r="O192" s="17">
        <f>K192*L192*M192</f>
        <v>0</v>
      </c>
      <c r="P192" s="7" t="s">
        <v>29</v>
      </c>
      <c r="Q192" s="7"/>
      <c r="R192" s="7"/>
      <c r="S192" s="66"/>
      <c r="T192" s="66"/>
      <c r="U192" s="66"/>
      <c r="V192" s="17"/>
      <c r="W192" s="17"/>
      <c r="X192" s="67"/>
    </row>
    <row r="193" spans="1:24" s="2" customFormat="1" x14ac:dyDescent="0.3">
      <c r="A193" s="94"/>
      <c r="B193" s="68"/>
      <c r="C193" s="67"/>
      <c r="D193" s="7" t="s">
        <v>2</v>
      </c>
      <c r="E193" s="8">
        <v>1</v>
      </c>
      <c r="F193" s="67"/>
      <c r="G193" s="18">
        <f>B192*E193</f>
        <v>119.52028499999999</v>
      </c>
      <c r="H193" s="91"/>
      <c r="I193" s="94"/>
      <c r="J193" s="66" t="s">
        <v>69</v>
      </c>
      <c r="K193" s="84">
        <f>O160</f>
        <v>2.5300000000000002</v>
      </c>
      <c r="L193" s="66">
        <v>1.1000000000000001</v>
      </c>
      <c r="M193" s="66">
        <v>6</v>
      </c>
      <c r="N193" s="66"/>
      <c r="O193" s="17">
        <f>K193*L193*M193</f>
        <v>16.698</v>
      </c>
      <c r="P193" s="7" t="s">
        <v>29</v>
      </c>
      <c r="Q193" s="7"/>
      <c r="R193" s="7"/>
      <c r="S193" s="66"/>
      <c r="T193" s="66"/>
      <c r="U193" s="66"/>
      <c r="V193" s="17"/>
      <c r="W193" s="17"/>
      <c r="X193" s="67"/>
    </row>
    <row r="194" spans="1:24" s="2" customFormat="1" x14ac:dyDescent="0.3">
      <c r="A194" s="94"/>
      <c r="B194" s="68"/>
      <c r="C194" s="67"/>
      <c r="D194" s="7"/>
      <c r="E194" s="8"/>
      <c r="F194" s="67"/>
      <c r="G194" s="18"/>
      <c r="H194" s="91"/>
      <c r="I194" s="94"/>
      <c r="J194" s="66" t="s">
        <v>70</v>
      </c>
      <c r="K194" s="84">
        <f>O168</f>
        <v>48.499999999999993</v>
      </c>
      <c r="L194" s="66">
        <v>0.9</v>
      </c>
      <c r="M194" s="66">
        <v>3.3</v>
      </c>
      <c r="N194" s="66"/>
      <c r="O194" s="17">
        <f>K194*L194*M194</f>
        <v>144.04499999999996</v>
      </c>
      <c r="P194" s="7" t="s">
        <v>29</v>
      </c>
      <c r="Q194" s="7"/>
      <c r="R194" s="7"/>
      <c r="S194" s="66"/>
      <c r="T194" s="66"/>
      <c r="U194" s="66"/>
      <c r="V194" s="17"/>
      <c r="W194" s="17"/>
      <c r="X194" s="67"/>
    </row>
    <row r="195" spans="1:24" s="28" customFormat="1" x14ac:dyDescent="0.3">
      <c r="A195" s="94"/>
      <c r="B195" s="68"/>
      <c r="C195" s="67"/>
      <c r="D195" s="7"/>
      <c r="E195" s="8"/>
      <c r="F195" s="67"/>
      <c r="G195" s="18"/>
      <c r="H195" s="91"/>
      <c r="I195" s="94"/>
      <c r="J195" s="66" t="s">
        <v>71</v>
      </c>
      <c r="K195" s="84">
        <f>O175</f>
        <v>19.700000000000003</v>
      </c>
      <c r="L195" s="66">
        <v>1.2</v>
      </c>
      <c r="M195" s="66">
        <v>6</v>
      </c>
      <c r="N195" s="66"/>
      <c r="O195" s="17">
        <f>K195*L195*M195</f>
        <v>141.84000000000003</v>
      </c>
      <c r="P195" s="7" t="s">
        <v>29</v>
      </c>
      <c r="Q195" s="7"/>
      <c r="R195" s="7"/>
      <c r="S195" s="66"/>
      <c r="T195" s="66"/>
      <c r="U195" s="66"/>
      <c r="V195" s="17"/>
      <c r="W195" s="17"/>
      <c r="X195" s="67"/>
    </row>
    <row r="196" spans="1:24" s="28" customFormat="1" x14ac:dyDescent="0.3">
      <c r="A196" s="94"/>
      <c r="B196" s="68"/>
      <c r="C196" s="67"/>
      <c r="D196" s="7"/>
      <c r="E196" s="8"/>
      <c r="F196" s="67"/>
      <c r="G196" s="18"/>
      <c r="H196" s="91"/>
      <c r="I196" s="94"/>
      <c r="J196" s="66"/>
      <c r="K196" s="66"/>
      <c r="L196" s="66"/>
      <c r="M196" s="66"/>
      <c r="N196" s="66"/>
      <c r="O196" s="170">
        <f>SUM(O192:O195)</f>
        <v>302.58299999999997</v>
      </c>
      <c r="P196" s="7" t="s">
        <v>29</v>
      </c>
      <c r="Q196" s="366">
        <v>0.39500000000000002</v>
      </c>
      <c r="R196" s="366"/>
      <c r="S196" s="366"/>
      <c r="T196" s="366"/>
      <c r="U196" s="366"/>
      <c r="V196" s="17">
        <f>O196*Q196</f>
        <v>119.52028499999999</v>
      </c>
      <c r="W196" s="56">
        <f>V196</f>
        <v>119.52028499999999</v>
      </c>
      <c r="X196" s="106" t="s">
        <v>13</v>
      </c>
    </row>
    <row r="197" spans="1:24" s="2" customFormat="1" x14ac:dyDescent="0.3">
      <c r="A197" s="157" t="s">
        <v>18</v>
      </c>
      <c r="B197" s="68"/>
      <c r="C197" s="67"/>
      <c r="D197" s="7"/>
      <c r="E197" s="8"/>
      <c r="F197" s="67"/>
      <c r="G197" s="18"/>
      <c r="H197" s="91"/>
      <c r="I197" s="157" t="s">
        <v>18</v>
      </c>
      <c r="J197" s="66"/>
      <c r="K197" s="66"/>
      <c r="L197" s="66"/>
      <c r="M197" s="66"/>
      <c r="N197" s="66"/>
      <c r="O197" s="17"/>
      <c r="P197" s="7"/>
      <c r="Q197" s="7"/>
      <c r="R197" s="7"/>
      <c r="S197" s="66"/>
      <c r="T197" s="66"/>
      <c r="U197" s="66"/>
      <c r="V197" s="17"/>
      <c r="W197" s="17"/>
      <c r="X197" s="67"/>
    </row>
    <row r="198" spans="1:24" s="2" customFormat="1" x14ac:dyDescent="0.3">
      <c r="A198" s="94"/>
      <c r="B198" s="44" t="s">
        <v>45</v>
      </c>
      <c r="C198" s="3"/>
      <c r="D198" s="3"/>
      <c r="E198" s="3"/>
      <c r="F198" s="67"/>
      <c r="G198" s="67"/>
      <c r="H198" s="91"/>
      <c r="I198" s="94"/>
      <c r="J198" s="44" t="s">
        <v>45</v>
      </c>
      <c r="K198" s="66"/>
      <c r="L198" s="66"/>
      <c r="M198" s="66"/>
      <c r="N198" s="66"/>
      <c r="O198" s="17"/>
      <c r="P198" s="7"/>
      <c r="Q198" s="7"/>
      <c r="R198" s="7"/>
      <c r="S198" s="66"/>
      <c r="T198" s="66"/>
      <c r="U198" s="66"/>
      <c r="V198" s="17"/>
      <c r="W198" s="17"/>
      <c r="X198" s="67"/>
    </row>
    <row r="199" spans="1:24" s="28" customFormat="1" x14ac:dyDescent="0.3">
      <c r="A199" s="94"/>
      <c r="B199" s="44"/>
      <c r="C199" s="3"/>
      <c r="D199" s="3"/>
      <c r="E199" s="3"/>
      <c r="F199" s="150"/>
      <c r="G199" s="150"/>
      <c r="H199" s="91"/>
      <c r="I199" s="94"/>
      <c r="J199" s="152" t="s">
        <v>70</v>
      </c>
      <c r="K199" s="153">
        <f>O168</f>
        <v>48.499999999999993</v>
      </c>
      <c r="L199" s="152">
        <v>4</v>
      </c>
      <c r="M199" s="152">
        <v>1.2</v>
      </c>
      <c r="N199" s="152"/>
      <c r="O199" s="17">
        <f>K199*L199*M199</f>
        <v>232.79999999999995</v>
      </c>
      <c r="P199" s="7" t="s">
        <v>29</v>
      </c>
      <c r="Q199" s="7"/>
      <c r="R199" s="7"/>
      <c r="S199" s="152"/>
      <c r="T199" s="152"/>
      <c r="U199" s="152"/>
      <c r="V199" s="17"/>
      <c r="W199" s="17"/>
      <c r="X199" s="150"/>
    </row>
    <row r="200" spans="1:24" s="2" customFormat="1" ht="15" customHeight="1" x14ac:dyDescent="0.3">
      <c r="A200" s="94"/>
      <c r="B200" s="122">
        <f>W201</f>
        <v>332.68031999999999</v>
      </c>
      <c r="C200" s="67" t="s">
        <v>13</v>
      </c>
      <c r="D200" s="7" t="s">
        <v>1</v>
      </c>
      <c r="E200" s="8">
        <v>1</v>
      </c>
      <c r="F200" s="18">
        <f>B200*E200</f>
        <v>332.68031999999999</v>
      </c>
      <c r="G200" s="67"/>
      <c r="H200" s="91"/>
      <c r="I200" s="94"/>
      <c r="J200" s="105" t="s">
        <v>71</v>
      </c>
      <c r="K200" s="107">
        <f>O175</f>
        <v>19.700000000000003</v>
      </c>
      <c r="L200" s="105">
        <v>6</v>
      </c>
      <c r="M200" s="105">
        <v>1.2</v>
      </c>
      <c r="N200" s="105"/>
      <c r="O200" s="17">
        <f>K200*L200*M200</f>
        <v>141.84</v>
      </c>
      <c r="P200" s="7" t="s">
        <v>29</v>
      </c>
      <c r="Q200" s="7"/>
      <c r="R200" s="7"/>
      <c r="S200" s="105"/>
      <c r="T200" s="105"/>
      <c r="U200" s="105"/>
      <c r="V200" s="17"/>
      <c r="W200" s="17"/>
      <c r="X200" s="106"/>
    </row>
    <row r="201" spans="1:24" s="2" customFormat="1" x14ac:dyDescent="0.3">
      <c r="A201" s="94"/>
      <c r="B201" s="68"/>
      <c r="C201" s="67"/>
      <c r="D201" s="7" t="s">
        <v>2</v>
      </c>
      <c r="E201" s="8">
        <v>1</v>
      </c>
      <c r="F201" s="67"/>
      <c r="G201" s="18">
        <f>B200*E201</f>
        <v>332.68031999999999</v>
      </c>
      <c r="H201" s="91"/>
      <c r="I201" s="94"/>
      <c r="J201" s="105"/>
      <c r="K201" s="105"/>
      <c r="L201" s="105"/>
      <c r="M201" s="105"/>
      <c r="N201" s="105"/>
      <c r="O201" s="93">
        <f>SUM(O198:O200)</f>
        <v>374.64</v>
      </c>
      <c r="P201" s="7" t="s">
        <v>29</v>
      </c>
      <c r="Q201" s="366">
        <v>0.88800000000000001</v>
      </c>
      <c r="R201" s="366"/>
      <c r="S201" s="366"/>
      <c r="T201" s="366"/>
      <c r="U201" s="366"/>
      <c r="V201" s="17">
        <f>O201*Q201</f>
        <v>332.68031999999999</v>
      </c>
      <c r="W201" s="56">
        <f>SUM(V201:V201)</f>
        <v>332.68031999999999</v>
      </c>
      <c r="X201" s="106" t="s">
        <v>13</v>
      </c>
    </row>
    <row r="202" spans="1:24" s="2" customFormat="1" x14ac:dyDescent="0.3">
      <c r="A202" s="94"/>
      <c r="B202" s="68"/>
      <c r="C202" s="67"/>
      <c r="D202" s="7"/>
      <c r="E202" s="8"/>
      <c r="F202" s="67"/>
      <c r="G202" s="18"/>
      <c r="H202" s="91"/>
      <c r="I202" s="94"/>
      <c r="J202" s="66"/>
      <c r="K202" s="66"/>
      <c r="L202" s="66"/>
      <c r="M202" s="66"/>
      <c r="N202" s="66"/>
      <c r="O202" s="17"/>
      <c r="P202" s="7"/>
      <c r="Q202" s="7"/>
      <c r="R202" s="7"/>
      <c r="S202" s="66"/>
      <c r="T202" s="66"/>
      <c r="U202" s="66"/>
      <c r="V202" s="17"/>
      <c r="W202" s="17"/>
      <c r="X202" s="67"/>
    </row>
    <row r="203" spans="1:24" s="2" customFormat="1" x14ac:dyDescent="0.3">
      <c r="A203" s="157" t="s">
        <v>19</v>
      </c>
      <c r="B203" s="44" t="s">
        <v>66</v>
      </c>
      <c r="C203" s="3"/>
      <c r="D203" s="3"/>
      <c r="E203" s="3"/>
      <c r="F203" s="67"/>
      <c r="G203" s="67"/>
      <c r="H203" s="91"/>
      <c r="I203" s="157" t="s">
        <v>19</v>
      </c>
      <c r="J203" s="44" t="s">
        <v>66</v>
      </c>
      <c r="K203" s="4"/>
      <c r="L203" s="4"/>
      <c r="M203" s="4"/>
      <c r="N203" s="4"/>
      <c r="O203" s="60"/>
      <c r="P203" s="3"/>
      <c r="Q203" s="3"/>
      <c r="R203" s="3"/>
      <c r="S203" s="66"/>
      <c r="T203" s="66"/>
      <c r="U203" s="66"/>
      <c r="V203" s="17"/>
      <c r="W203" s="17"/>
      <c r="X203" s="67"/>
    </row>
    <row r="204" spans="1:24" s="2" customFormat="1" x14ac:dyDescent="0.3">
      <c r="A204" s="94"/>
      <c r="B204" s="122">
        <f>W206</f>
        <v>71.903040000000004</v>
      </c>
      <c r="C204" s="67" t="s">
        <v>13</v>
      </c>
      <c r="D204" s="7" t="s">
        <v>1</v>
      </c>
      <c r="E204" s="8">
        <v>1</v>
      </c>
      <c r="F204" s="18">
        <f>B204*E204</f>
        <v>71.903040000000004</v>
      </c>
      <c r="G204" s="67"/>
      <c r="H204" s="91"/>
      <c r="I204" s="94"/>
      <c r="J204" s="105" t="s">
        <v>69</v>
      </c>
      <c r="K204" s="107">
        <f>K193</f>
        <v>2.5300000000000002</v>
      </c>
      <c r="L204" s="105">
        <v>4</v>
      </c>
      <c r="M204" s="105">
        <v>1.2</v>
      </c>
      <c r="N204" s="105"/>
      <c r="O204" s="17">
        <f>K204*L204*M204</f>
        <v>12.144</v>
      </c>
      <c r="P204" s="7" t="s">
        <v>29</v>
      </c>
      <c r="Q204" s="7"/>
      <c r="R204" s="7"/>
      <c r="S204" s="105"/>
      <c r="T204" s="105"/>
      <c r="U204" s="105"/>
      <c r="V204" s="17"/>
      <c r="W204" s="17"/>
      <c r="X204" s="106"/>
    </row>
    <row r="205" spans="1:24" s="2" customFormat="1" x14ac:dyDescent="0.3">
      <c r="A205" s="94"/>
      <c r="B205" s="68"/>
      <c r="C205" s="67"/>
      <c r="D205" s="7" t="s">
        <v>2</v>
      </c>
      <c r="E205" s="8">
        <v>1</v>
      </c>
      <c r="F205" s="67"/>
      <c r="G205" s="18">
        <f>B204*E205</f>
        <v>71.903040000000004</v>
      </c>
      <c r="H205" s="91"/>
      <c r="I205" s="94"/>
      <c r="J205" s="105" t="s">
        <v>71</v>
      </c>
      <c r="K205" s="107">
        <f>K195</f>
        <v>19.700000000000003</v>
      </c>
      <c r="L205" s="105">
        <v>2</v>
      </c>
      <c r="M205" s="105">
        <v>1.2</v>
      </c>
      <c r="N205" s="105"/>
      <c r="O205" s="17">
        <f>K205*L205*M205</f>
        <v>47.280000000000008</v>
      </c>
      <c r="P205" s="7" t="s">
        <v>29</v>
      </c>
      <c r="Q205" s="7"/>
      <c r="R205" s="7"/>
      <c r="S205" s="105"/>
      <c r="T205" s="105"/>
      <c r="U205" s="105"/>
      <c r="V205" s="17"/>
      <c r="W205" s="17"/>
      <c r="X205" s="106"/>
    </row>
    <row r="206" spans="1:24" s="28" customFormat="1" x14ac:dyDescent="0.3">
      <c r="A206" s="94"/>
      <c r="B206" s="68"/>
      <c r="C206" s="67"/>
      <c r="D206" s="7"/>
      <c r="E206" s="8"/>
      <c r="F206" s="67"/>
      <c r="G206" s="18"/>
      <c r="H206" s="91"/>
      <c r="I206" s="94"/>
      <c r="J206" s="105"/>
      <c r="K206" s="105"/>
      <c r="L206" s="105"/>
      <c r="M206" s="105"/>
      <c r="N206" s="105"/>
      <c r="O206" s="93">
        <f>SUM(O203:O205)</f>
        <v>59.424000000000007</v>
      </c>
      <c r="P206" s="7" t="s">
        <v>29</v>
      </c>
      <c r="Q206" s="366">
        <v>1.21</v>
      </c>
      <c r="R206" s="366"/>
      <c r="S206" s="366"/>
      <c r="T206" s="366"/>
      <c r="U206" s="366"/>
      <c r="V206" s="17">
        <f>O206*Q206</f>
        <v>71.903040000000004</v>
      </c>
      <c r="W206" s="56">
        <f>V206</f>
        <v>71.903040000000004</v>
      </c>
      <c r="X206" s="106" t="s">
        <v>13</v>
      </c>
    </row>
    <row r="207" spans="1:24" s="28" customFormat="1" x14ac:dyDescent="0.3">
      <c r="A207" s="94"/>
      <c r="B207" s="68"/>
      <c r="C207" s="67"/>
      <c r="D207" s="7"/>
      <c r="E207" s="8"/>
      <c r="F207" s="67"/>
      <c r="G207" s="18"/>
      <c r="H207" s="91"/>
      <c r="I207" s="94"/>
      <c r="J207" s="66"/>
      <c r="K207" s="66"/>
      <c r="L207" s="66"/>
      <c r="M207" s="66"/>
      <c r="N207" s="66"/>
      <c r="O207" s="17"/>
      <c r="P207" s="7"/>
      <c r="Q207" s="7"/>
      <c r="R207" s="7"/>
      <c r="S207" s="66"/>
      <c r="T207" s="66"/>
      <c r="U207" s="66"/>
      <c r="V207" s="17"/>
      <c r="W207" s="17"/>
      <c r="X207" s="67"/>
    </row>
    <row r="208" spans="1:24" s="28" customFormat="1" x14ac:dyDescent="0.3">
      <c r="A208" s="157" t="s">
        <v>20</v>
      </c>
      <c r="B208" s="348" t="s">
        <v>211</v>
      </c>
      <c r="C208" s="348"/>
      <c r="D208" s="348"/>
      <c r="E208" s="348"/>
      <c r="F208" s="317"/>
      <c r="G208" s="317"/>
      <c r="H208" s="91"/>
      <c r="I208" s="157" t="s">
        <v>20</v>
      </c>
      <c r="J208" s="348" t="s">
        <v>211</v>
      </c>
      <c r="K208" s="348"/>
      <c r="L208" s="348"/>
      <c r="M208" s="348"/>
      <c r="N208" s="4"/>
      <c r="O208" s="5"/>
      <c r="P208" s="3"/>
      <c r="Q208" s="3"/>
      <c r="R208" s="3"/>
      <c r="S208" s="6"/>
      <c r="T208" s="6"/>
      <c r="U208" s="6"/>
      <c r="V208" s="17"/>
      <c r="W208" s="17"/>
      <c r="X208" s="317"/>
    </row>
    <row r="209" spans="1:24" s="28" customFormat="1" x14ac:dyDescent="0.3">
      <c r="A209" s="94"/>
      <c r="B209" s="122">
        <f>W209</f>
        <v>78.52</v>
      </c>
      <c r="C209" s="317" t="s">
        <v>10</v>
      </c>
      <c r="D209" s="7" t="s">
        <v>1</v>
      </c>
      <c r="E209" s="8">
        <v>1</v>
      </c>
      <c r="F209" s="18">
        <f>B209*E209</f>
        <v>78.52</v>
      </c>
      <c r="G209" s="317"/>
      <c r="H209" s="91"/>
      <c r="I209" s="94"/>
      <c r="J209" s="367" t="s">
        <v>212</v>
      </c>
      <c r="K209" s="367"/>
      <c r="L209" s="367"/>
      <c r="M209" s="367"/>
      <c r="N209" s="367"/>
      <c r="O209" s="17">
        <f>17.2*2+13*2</f>
        <v>60.4</v>
      </c>
      <c r="P209" s="7" t="s">
        <v>29</v>
      </c>
      <c r="Q209" s="366">
        <v>1.3</v>
      </c>
      <c r="R209" s="366"/>
      <c r="S209" s="366"/>
      <c r="T209" s="366"/>
      <c r="U209" s="366"/>
      <c r="V209" s="17">
        <f>O209*Q209</f>
        <v>78.52</v>
      </c>
      <c r="W209" s="56">
        <f>SUM(V209)</f>
        <v>78.52</v>
      </c>
      <c r="X209" s="317" t="s">
        <v>10</v>
      </c>
    </row>
    <row r="210" spans="1:24" s="28" customFormat="1" x14ac:dyDescent="0.3">
      <c r="A210" s="94"/>
      <c r="B210" s="320"/>
      <c r="C210" s="317"/>
      <c r="D210" s="7" t="s">
        <v>2</v>
      </c>
      <c r="E210" s="8">
        <v>1</v>
      </c>
      <c r="F210" s="317"/>
      <c r="G210" s="18">
        <f>B209*E210</f>
        <v>78.52</v>
      </c>
      <c r="H210" s="91"/>
      <c r="I210" s="94"/>
      <c r="J210" s="377"/>
      <c r="K210" s="377"/>
      <c r="L210" s="377"/>
      <c r="M210" s="377"/>
      <c r="N210" s="377"/>
      <c r="O210" s="17"/>
      <c r="P210" s="7"/>
      <c r="Q210" s="377"/>
      <c r="R210" s="377"/>
      <c r="S210" s="377"/>
      <c r="T210" s="319"/>
      <c r="U210" s="319"/>
      <c r="V210" s="17"/>
      <c r="W210" s="17"/>
      <c r="X210" s="317"/>
    </row>
    <row r="211" spans="1:24" s="28" customFormat="1" x14ac:dyDescent="0.3">
      <c r="A211" s="94"/>
      <c r="B211" s="320"/>
      <c r="C211" s="317"/>
      <c r="D211" s="7"/>
      <c r="E211" s="8"/>
      <c r="F211" s="317"/>
      <c r="G211" s="18"/>
      <c r="H211" s="91"/>
      <c r="I211" s="94"/>
      <c r="J211" s="319"/>
      <c r="K211" s="319"/>
      <c r="L211" s="319"/>
      <c r="M211" s="319"/>
      <c r="N211" s="319"/>
      <c r="O211" s="17"/>
      <c r="P211" s="7"/>
      <c r="Q211" s="7"/>
      <c r="R211" s="7"/>
      <c r="S211" s="319"/>
      <c r="T211" s="319"/>
      <c r="U211" s="319"/>
      <c r="V211" s="17"/>
      <c r="W211" s="17"/>
      <c r="X211" s="317"/>
    </row>
    <row r="212" spans="1:24" x14ac:dyDescent="0.3">
      <c r="A212" s="157" t="s">
        <v>22</v>
      </c>
      <c r="B212" s="348" t="s">
        <v>260</v>
      </c>
      <c r="C212" s="348"/>
      <c r="D212" s="348"/>
      <c r="E212" s="348"/>
      <c r="I212" s="157" t="s">
        <v>22</v>
      </c>
      <c r="J212" s="149" t="s">
        <v>260</v>
      </c>
      <c r="K212" s="149"/>
      <c r="L212" s="149"/>
      <c r="M212" s="149"/>
      <c r="N212" s="4"/>
      <c r="O212" s="5"/>
      <c r="P212" s="3"/>
      <c r="Q212" s="3"/>
      <c r="R212" s="3"/>
      <c r="S212" s="6"/>
      <c r="T212" s="6"/>
      <c r="U212" s="6"/>
      <c r="V212" s="17"/>
      <c r="W212" s="17"/>
    </row>
    <row r="213" spans="1:24" x14ac:dyDescent="0.3">
      <c r="A213" s="94"/>
      <c r="B213" s="122">
        <f>W213</f>
        <v>5</v>
      </c>
      <c r="C213" s="67" t="s">
        <v>10</v>
      </c>
      <c r="D213" s="7" t="s">
        <v>1</v>
      </c>
      <c r="E213" s="8">
        <v>1</v>
      </c>
      <c r="F213" s="18">
        <f>B213*E213</f>
        <v>5</v>
      </c>
      <c r="I213" s="94"/>
      <c r="J213" s="367">
        <v>5</v>
      </c>
      <c r="K213" s="367"/>
      <c r="L213" s="367"/>
      <c r="M213" s="367"/>
      <c r="N213" s="367"/>
      <c r="O213" s="17">
        <v>5</v>
      </c>
      <c r="P213" s="7" t="s">
        <v>10</v>
      </c>
      <c r="Q213" s="366">
        <v>1</v>
      </c>
      <c r="R213" s="366"/>
      <c r="S213" s="366"/>
      <c r="T213" s="366"/>
      <c r="U213" s="366"/>
      <c r="V213" s="17">
        <f>O213*Q213</f>
        <v>5</v>
      </c>
      <c r="W213" s="56">
        <f>SUM(V213)</f>
        <v>5</v>
      </c>
      <c r="X213" s="106" t="s">
        <v>10</v>
      </c>
    </row>
    <row r="214" spans="1:24" x14ac:dyDescent="0.3">
      <c r="A214" s="94"/>
      <c r="D214" s="7" t="s">
        <v>2</v>
      </c>
      <c r="E214" s="8">
        <v>1</v>
      </c>
      <c r="G214" s="18">
        <f>B213*E214</f>
        <v>5</v>
      </c>
      <c r="I214" s="94"/>
      <c r="J214" s="377"/>
      <c r="K214" s="377"/>
      <c r="L214" s="377"/>
      <c r="M214" s="377"/>
      <c r="N214" s="377"/>
      <c r="O214" s="17"/>
      <c r="P214" s="7"/>
      <c r="Q214" s="377"/>
      <c r="R214" s="377"/>
      <c r="S214" s="377"/>
      <c r="T214" s="66"/>
      <c r="U214" s="66"/>
      <c r="V214" s="17"/>
      <c r="W214" s="17"/>
    </row>
    <row r="215" spans="1:24" s="28" customFormat="1" x14ac:dyDescent="0.3">
      <c r="A215" s="94"/>
      <c r="B215" s="148"/>
      <c r="C215" s="141"/>
      <c r="D215" s="7"/>
      <c r="E215" s="8"/>
      <c r="F215" s="141"/>
      <c r="G215" s="18"/>
      <c r="H215" s="91"/>
      <c r="I215" s="94"/>
      <c r="J215" s="142"/>
      <c r="K215" s="142"/>
      <c r="L215" s="142"/>
      <c r="M215" s="142"/>
      <c r="N215" s="142"/>
      <c r="O215" s="17"/>
      <c r="P215" s="7"/>
      <c r="Q215" s="142"/>
      <c r="R215" s="142"/>
      <c r="S215" s="142"/>
      <c r="T215" s="142"/>
      <c r="U215" s="142"/>
      <c r="V215" s="17"/>
      <c r="W215" s="17"/>
      <c r="X215" s="141"/>
    </row>
    <row r="216" spans="1:24" s="23" customFormat="1" ht="15.6" x14ac:dyDescent="0.3">
      <c r="A216" s="94"/>
      <c r="B216" s="41" t="s">
        <v>31</v>
      </c>
      <c r="C216" s="20"/>
      <c r="D216" s="11"/>
      <c r="E216" s="16"/>
      <c r="F216" s="21">
        <f>SUM(F150:F215)</f>
        <v>930.64559500000007</v>
      </c>
      <c r="G216" s="21">
        <f>SUM(G149:G215)</f>
        <v>930.64559500000007</v>
      </c>
      <c r="H216" s="91"/>
      <c r="I216" s="94"/>
      <c r="J216" s="66"/>
      <c r="K216" s="66"/>
      <c r="L216" s="66"/>
      <c r="M216" s="66"/>
      <c r="N216" s="66"/>
      <c r="O216" s="48"/>
      <c r="P216" s="7"/>
      <c r="Q216" s="7"/>
      <c r="R216" s="7"/>
      <c r="S216" s="49"/>
      <c r="T216" s="49"/>
      <c r="U216" s="49"/>
      <c r="V216" s="17"/>
      <c r="W216" s="17"/>
      <c r="X216" s="67"/>
    </row>
    <row r="217" spans="1:24" s="1" customFormat="1" x14ac:dyDescent="0.3">
      <c r="A217" s="94"/>
      <c r="B217" s="68"/>
      <c r="C217" s="67"/>
      <c r="D217" s="7"/>
      <c r="E217" s="8"/>
      <c r="F217" s="67"/>
      <c r="G217" s="18"/>
      <c r="H217" s="91"/>
      <c r="I217" s="94"/>
      <c r="J217" s="66"/>
      <c r="K217" s="66"/>
      <c r="L217" s="66"/>
      <c r="M217" s="66"/>
      <c r="N217" s="66"/>
      <c r="O217" s="48"/>
      <c r="P217" s="7"/>
      <c r="Q217" s="7"/>
      <c r="R217" s="7"/>
      <c r="S217" s="49"/>
      <c r="T217" s="49"/>
      <c r="U217" s="49"/>
      <c r="V217" s="17"/>
      <c r="W217" s="17"/>
      <c r="X217" s="67"/>
    </row>
    <row r="218" spans="1:24" s="1" customFormat="1" x14ac:dyDescent="0.3">
      <c r="A218" s="94"/>
      <c r="B218" s="68"/>
      <c r="C218" s="67"/>
      <c r="D218" s="7"/>
      <c r="E218" s="8"/>
      <c r="F218" s="67"/>
      <c r="G218" s="18"/>
      <c r="H218" s="91"/>
      <c r="I218" s="94"/>
      <c r="J218" s="66"/>
      <c r="K218" s="66"/>
      <c r="L218" s="66"/>
      <c r="M218" s="66"/>
      <c r="N218" s="66"/>
      <c r="O218" s="48"/>
      <c r="P218" s="7"/>
      <c r="Q218" s="7"/>
      <c r="R218" s="7"/>
      <c r="S218" s="49"/>
      <c r="T218" s="49"/>
      <c r="U218" s="49"/>
      <c r="V218" s="17"/>
      <c r="W218" s="17"/>
      <c r="X218" s="67"/>
    </row>
    <row r="219" spans="1:24" s="24" customFormat="1" ht="18" x14ac:dyDescent="0.35">
      <c r="A219" s="94"/>
      <c r="B219" s="80" t="s">
        <v>24</v>
      </c>
      <c r="C219" s="67"/>
      <c r="D219" s="67"/>
      <c r="E219" s="81"/>
      <c r="F219" s="67"/>
      <c r="G219" s="67"/>
      <c r="H219" s="91"/>
      <c r="I219" s="94"/>
      <c r="J219" s="82" t="s">
        <v>24</v>
      </c>
      <c r="K219" s="82"/>
      <c r="L219" s="82"/>
      <c r="M219" s="82"/>
      <c r="N219" s="82"/>
      <c r="O219" s="61"/>
      <c r="P219" s="67"/>
      <c r="Q219" s="67"/>
      <c r="R219" s="67"/>
      <c r="S219" s="83"/>
      <c r="T219" s="83"/>
      <c r="U219" s="83"/>
      <c r="V219" s="17"/>
      <c r="W219" s="17"/>
      <c r="X219" s="67"/>
    </row>
    <row r="220" spans="1:24" s="28" customFormat="1" x14ac:dyDescent="0.3">
      <c r="A220" s="94"/>
      <c r="B220" s="348" t="s">
        <v>188</v>
      </c>
      <c r="C220" s="348"/>
      <c r="D220" s="348"/>
      <c r="E220" s="348"/>
      <c r="F220" s="118"/>
      <c r="G220" s="118"/>
      <c r="H220" s="91"/>
      <c r="I220" s="94"/>
      <c r="J220" s="348" t="s">
        <v>188</v>
      </c>
      <c r="K220" s="348"/>
      <c r="L220" s="348"/>
      <c r="M220" s="348"/>
      <c r="N220" s="348"/>
      <c r="O220" s="348"/>
      <c r="P220" s="348"/>
      <c r="Q220" s="3"/>
      <c r="R220" s="3"/>
      <c r="S220" s="117"/>
      <c r="T220" s="117"/>
      <c r="U220" s="117"/>
      <c r="V220" s="17"/>
      <c r="W220" s="17"/>
      <c r="X220" s="118"/>
    </row>
    <row r="221" spans="1:24" s="28" customFormat="1" x14ac:dyDescent="0.3">
      <c r="A221" s="157" t="s">
        <v>0</v>
      </c>
      <c r="B221" s="348" t="s">
        <v>176</v>
      </c>
      <c r="C221" s="348"/>
      <c r="D221" s="348"/>
      <c r="E221" s="348"/>
      <c r="F221" s="165"/>
      <c r="G221" s="165"/>
      <c r="H221" s="91"/>
      <c r="I221" s="157" t="s">
        <v>0</v>
      </c>
      <c r="J221" s="377" t="s">
        <v>103</v>
      </c>
      <c r="K221" s="377"/>
      <c r="L221" s="377"/>
      <c r="M221" s="377"/>
      <c r="N221" s="377"/>
      <c r="O221" s="61"/>
      <c r="P221" s="165"/>
      <c r="Q221" s="165"/>
      <c r="R221" s="165"/>
      <c r="S221" s="83"/>
      <c r="T221" s="83"/>
      <c r="U221" s="83"/>
      <c r="V221" s="17"/>
      <c r="W221" s="17"/>
      <c r="X221" s="165"/>
    </row>
    <row r="222" spans="1:24" s="28" customFormat="1" x14ac:dyDescent="0.3">
      <c r="A222" s="94"/>
      <c r="B222" s="169">
        <f>W222</f>
        <v>8</v>
      </c>
      <c r="C222" s="165" t="s">
        <v>10</v>
      </c>
      <c r="D222" s="7" t="s">
        <v>1</v>
      </c>
      <c r="E222" s="8">
        <v>1</v>
      </c>
      <c r="F222" s="18">
        <f>B222*E222</f>
        <v>8</v>
      </c>
      <c r="G222" s="165"/>
      <c r="H222" s="91"/>
      <c r="I222" s="94"/>
      <c r="J222" s="269">
        <v>2</v>
      </c>
      <c r="K222" s="269" t="s">
        <v>68</v>
      </c>
      <c r="L222" s="269">
        <v>4</v>
      </c>
      <c r="M222" s="269"/>
      <c r="N222" s="269"/>
      <c r="O222" s="17">
        <f>J222*L222</f>
        <v>8</v>
      </c>
      <c r="P222" s="7" t="s">
        <v>10</v>
      </c>
      <c r="Q222" s="377"/>
      <c r="R222" s="377"/>
      <c r="S222" s="377"/>
      <c r="T222" s="167"/>
      <c r="U222" s="167"/>
      <c r="V222" s="17">
        <f>O222</f>
        <v>8</v>
      </c>
      <c r="W222" s="56">
        <f>SUM(V222)</f>
        <v>8</v>
      </c>
      <c r="X222" s="165" t="s">
        <v>10</v>
      </c>
    </row>
    <row r="223" spans="1:24" s="28" customFormat="1" x14ac:dyDescent="0.3">
      <c r="A223" s="94"/>
      <c r="B223" s="169"/>
      <c r="C223" s="165"/>
      <c r="D223" s="7" t="s">
        <v>2</v>
      </c>
      <c r="E223" s="8">
        <v>1</v>
      </c>
      <c r="F223" s="165"/>
      <c r="G223" s="18">
        <f>B222*E223</f>
        <v>8</v>
      </c>
      <c r="H223" s="91"/>
      <c r="I223" s="94"/>
      <c r="J223" s="377"/>
      <c r="K223" s="377"/>
      <c r="L223" s="377"/>
      <c r="M223" s="377"/>
      <c r="N223" s="377"/>
      <c r="O223" s="17"/>
      <c r="P223" s="7"/>
      <c r="Q223" s="377"/>
      <c r="R223" s="377"/>
      <c r="S223" s="377"/>
      <c r="T223" s="167"/>
      <c r="U223" s="167"/>
      <c r="V223" s="17"/>
      <c r="W223" s="17"/>
      <c r="X223" s="165"/>
    </row>
    <row r="224" spans="1:24" s="28" customFormat="1" x14ac:dyDescent="0.3">
      <c r="A224" s="94"/>
      <c r="B224" s="270"/>
      <c r="C224" s="266"/>
      <c r="D224" s="7"/>
      <c r="E224" s="8"/>
      <c r="F224" s="266"/>
      <c r="G224" s="18"/>
      <c r="H224" s="91"/>
      <c r="I224" s="94"/>
      <c r="J224" s="269"/>
      <c r="K224" s="269"/>
      <c r="L224" s="269"/>
      <c r="M224" s="269"/>
      <c r="N224" s="269"/>
      <c r="O224" s="17"/>
      <c r="P224" s="7"/>
      <c r="Q224" s="269"/>
      <c r="R224" s="269"/>
      <c r="S224" s="269"/>
      <c r="T224" s="269"/>
      <c r="U224" s="269"/>
      <c r="V224" s="17"/>
      <c r="W224" s="17"/>
      <c r="X224" s="266"/>
    </row>
    <row r="225" spans="1:24" s="28" customFormat="1" x14ac:dyDescent="0.3">
      <c r="A225" s="157" t="s">
        <v>12</v>
      </c>
      <c r="B225" s="348" t="s">
        <v>181</v>
      </c>
      <c r="C225" s="348"/>
      <c r="D225" s="348"/>
      <c r="E225" s="348"/>
      <c r="F225" s="266"/>
      <c r="G225" s="266"/>
      <c r="H225" s="91"/>
      <c r="I225" s="157" t="s">
        <v>12</v>
      </c>
      <c r="J225" s="377" t="s">
        <v>181</v>
      </c>
      <c r="K225" s="377"/>
      <c r="L225" s="377"/>
      <c r="M225" s="377"/>
      <c r="N225" s="377"/>
      <c r="O225" s="61"/>
      <c r="P225" s="266"/>
      <c r="Q225" s="266"/>
      <c r="R225" s="266"/>
      <c r="S225" s="83"/>
      <c r="T225" s="83"/>
      <c r="U225" s="83"/>
      <c r="V225" s="17"/>
      <c r="W225" s="17"/>
      <c r="X225" s="266"/>
    </row>
    <row r="226" spans="1:24" s="28" customFormat="1" x14ac:dyDescent="0.3">
      <c r="A226" s="94"/>
      <c r="B226" s="270">
        <f>W226</f>
        <v>4</v>
      </c>
      <c r="C226" s="266" t="s">
        <v>10</v>
      </c>
      <c r="D226" s="7" t="s">
        <v>1</v>
      </c>
      <c r="E226" s="8">
        <v>1</v>
      </c>
      <c r="F226" s="18">
        <f>B226*E226</f>
        <v>4</v>
      </c>
      <c r="G226" s="266"/>
      <c r="H226" s="91"/>
      <c r="I226" s="94"/>
      <c r="J226" s="269">
        <v>2</v>
      </c>
      <c r="K226" s="269" t="s">
        <v>68</v>
      </c>
      <c r="L226" s="269">
        <v>2</v>
      </c>
      <c r="M226" s="269"/>
      <c r="N226" s="269"/>
      <c r="O226" s="17">
        <f>J226*L226</f>
        <v>4</v>
      </c>
      <c r="P226" s="7" t="s">
        <v>10</v>
      </c>
      <c r="Q226" s="377"/>
      <c r="R226" s="377"/>
      <c r="S226" s="377"/>
      <c r="T226" s="269"/>
      <c r="U226" s="269"/>
      <c r="V226" s="17">
        <f>O226</f>
        <v>4</v>
      </c>
      <c r="W226" s="56">
        <f>SUM(V226)</f>
        <v>4</v>
      </c>
      <c r="X226" s="266" t="s">
        <v>10</v>
      </c>
    </row>
    <row r="227" spans="1:24" s="28" customFormat="1" x14ac:dyDescent="0.3">
      <c r="A227" s="94"/>
      <c r="B227" s="270"/>
      <c r="C227" s="266"/>
      <c r="D227" s="7" t="s">
        <v>2</v>
      </c>
      <c r="E227" s="8">
        <v>1</v>
      </c>
      <c r="F227" s="266"/>
      <c r="G227" s="18">
        <f>B226*E227</f>
        <v>4</v>
      </c>
      <c r="H227" s="91"/>
      <c r="I227" s="94"/>
      <c r="J227" s="377"/>
      <c r="K227" s="377"/>
      <c r="L227" s="377"/>
      <c r="M227" s="377"/>
      <c r="N227" s="377"/>
      <c r="O227" s="17"/>
      <c r="P227" s="7"/>
      <c r="Q227" s="377"/>
      <c r="R227" s="377"/>
      <c r="S227" s="377"/>
      <c r="T227" s="269"/>
      <c r="U227" s="269"/>
      <c r="V227" s="17"/>
      <c r="W227" s="17"/>
      <c r="X227" s="266"/>
    </row>
    <row r="228" spans="1:24" s="28" customFormat="1" x14ac:dyDescent="0.3">
      <c r="A228" s="94"/>
      <c r="B228" s="169"/>
      <c r="C228" s="165"/>
      <c r="D228" s="7"/>
      <c r="E228" s="8"/>
      <c r="F228" s="165"/>
      <c r="G228" s="18"/>
      <c r="H228" s="91"/>
      <c r="I228" s="94"/>
      <c r="J228" s="167"/>
      <c r="K228" s="167"/>
      <c r="L228" s="167"/>
      <c r="M228" s="167"/>
      <c r="N228" s="167"/>
      <c r="O228" s="17"/>
      <c r="P228" s="7"/>
      <c r="Q228" s="167"/>
      <c r="R228" s="167"/>
      <c r="S228" s="167"/>
      <c r="T228" s="167"/>
      <c r="U228" s="167"/>
      <c r="V228" s="17"/>
      <c r="W228" s="17"/>
      <c r="X228" s="165"/>
    </row>
    <row r="229" spans="1:24" s="28" customFormat="1" x14ac:dyDescent="0.3">
      <c r="A229" s="157" t="s">
        <v>4</v>
      </c>
      <c r="B229" s="348" t="s">
        <v>214</v>
      </c>
      <c r="C229" s="348"/>
      <c r="D229" s="348"/>
      <c r="E229" s="348"/>
      <c r="F229" s="303"/>
      <c r="G229" s="303"/>
      <c r="H229" s="91"/>
      <c r="I229" s="157" t="s">
        <v>4</v>
      </c>
      <c r="J229" s="377" t="s">
        <v>214</v>
      </c>
      <c r="K229" s="377"/>
      <c r="L229" s="377"/>
      <c r="M229" s="377"/>
      <c r="N229" s="377"/>
      <c r="O229" s="61"/>
      <c r="P229" s="303"/>
      <c r="Q229" s="303"/>
      <c r="R229" s="303"/>
      <c r="S229" s="83"/>
      <c r="T229" s="83"/>
      <c r="U229" s="83"/>
      <c r="V229" s="17"/>
      <c r="W229" s="17"/>
      <c r="X229" s="303"/>
    </row>
    <row r="230" spans="1:24" s="28" customFormat="1" x14ac:dyDescent="0.3">
      <c r="A230" s="94"/>
      <c r="B230" s="310">
        <f>W230</f>
        <v>2</v>
      </c>
      <c r="C230" s="303" t="s">
        <v>10</v>
      </c>
      <c r="D230" s="7" t="s">
        <v>1</v>
      </c>
      <c r="E230" s="8">
        <v>1</v>
      </c>
      <c r="F230" s="18">
        <f>B230*E230</f>
        <v>2</v>
      </c>
      <c r="G230" s="303"/>
      <c r="H230" s="91"/>
      <c r="I230" s="94"/>
      <c r="J230" s="307">
        <v>2</v>
      </c>
      <c r="K230" s="307" t="s">
        <v>68</v>
      </c>
      <c r="L230" s="307">
        <v>1</v>
      </c>
      <c r="M230" s="307"/>
      <c r="N230" s="307"/>
      <c r="O230" s="17">
        <f>J230*L230</f>
        <v>2</v>
      </c>
      <c r="P230" s="7" t="s">
        <v>10</v>
      </c>
      <c r="Q230" s="377"/>
      <c r="R230" s="377"/>
      <c r="S230" s="377"/>
      <c r="T230" s="307"/>
      <c r="U230" s="307"/>
      <c r="V230" s="17">
        <f>O230</f>
        <v>2</v>
      </c>
      <c r="W230" s="56">
        <f>SUM(V230)</f>
        <v>2</v>
      </c>
      <c r="X230" s="303" t="s">
        <v>10</v>
      </c>
    </row>
    <row r="231" spans="1:24" s="28" customFormat="1" x14ac:dyDescent="0.3">
      <c r="A231" s="94"/>
      <c r="B231" s="310"/>
      <c r="C231" s="303"/>
      <c r="D231" s="7" t="s">
        <v>2</v>
      </c>
      <c r="E231" s="8">
        <v>1</v>
      </c>
      <c r="F231" s="303"/>
      <c r="G231" s="18">
        <f>B230*E231</f>
        <v>2</v>
      </c>
      <c r="H231" s="91"/>
      <c r="I231" s="94"/>
      <c r="J231" s="377"/>
      <c r="K231" s="377"/>
      <c r="L231" s="377"/>
      <c r="M231" s="377"/>
      <c r="N231" s="377"/>
      <c r="O231" s="17"/>
      <c r="P231" s="7"/>
      <c r="Q231" s="377"/>
      <c r="R231" s="377"/>
      <c r="S231" s="377"/>
      <c r="T231" s="307"/>
      <c r="U231" s="307"/>
      <c r="V231" s="17"/>
      <c r="W231" s="17"/>
      <c r="X231" s="303"/>
    </row>
    <row r="232" spans="1:24" s="28" customFormat="1" x14ac:dyDescent="0.3">
      <c r="A232" s="94"/>
      <c r="B232" s="310"/>
      <c r="C232" s="303"/>
      <c r="D232" s="7"/>
      <c r="E232" s="8"/>
      <c r="F232" s="303"/>
      <c r="G232" s="18"/>
      <c r="H232" s="91"/>
      <c r="I232" s="94"/>
      <c r="J232" s="307"/>
      <c r="K232" s="307"/>
      <c r="L232" s="307"/>
      <c r="M232" s="307"/>
      <c r="N232" s="307"/>
      <c r="O232" s="17"/>
      <c r="P232" s="7"/>
      <c r="Q232" s="307"/>
      <c r="R232" s="307"/>
      <c r="S232" s="307"/>
      <c r="T232" s="307"/>
      <c r="U232" s="307"/>
      <c r="V232" s="17"/>
      <c r="W232" s="17"/>
      <c r="X232" s="303"/>
    </row>
    <row r="233" spans="1:24" s="28" customFormat="1" x14ac:dyDescent="0.3">
      <c r="A233" s="94"/>
      <c r="B233" s="348" t="s">
        <v>81</v>
      </c>
      <c r="C233" s="348"/>
      <c r="D233" s="348"/>
      <c r="E233" s="348"/>
      <c r="F233" s="118"/>
      <c r="G233" s="118"/>
      <c r="H233" s="91"/>
      <c r="I233" s="94"/>
      <c r="J233" s="348" t="s">
        <v>81</v>
      </c>
      <c r="K233" s="348"/>
      <c r="L233" s="348"/>
      <c r="M233" s="348"/>
      <c r="N233" s="348"/>
      <c r="O233" s="348"/>
      <c r="P233" s="348"/>
      <c r="Q233" s="3"/>
      <c r="R233" s="3"/>
      <c r="S233" s="117"/>
      <c r="T233" s="117"/>
      <c r="U233" s="117"/>
      <c r="V233" s="17"/>
      <c r="W233" s="17"/>
      <c r="X233" s="118"/>
    </row>
    <row r="234" spans="1:24" s="28" customFormat="1" x14ac:dyDescent="0.3">
      <c r="A234" s="157" t="s">
        <v>5</v>
      </c>
      <c r="B234" s="348" t="s">
        <v>106</v>
      </c>
      <c r="C234" s="348"/>
      <c r="D234" s="348"/>
      <c r="E234" s="348"/>
      <c r="F234" s="248"/>
      <c r="G234" s="248"/>
      <c r="H234" s="91"/>
      <c r="I234" s="157" t="s">
        <v>5</v>
      </c>
      <c r="J234" s="377" t="s">
        <v>106</v>
      </c>
      <c r="K234" s="377"/>
      <c r="L234" s="377"/>
      <c r="M234" s="377"/>
      <c r="N234" s="377"/>
      <c r="O234" s="61"/>
      <c r="P234" s="248"/>
      <c r="Q234" s="248"/>
      <c r="R234" s="248"/>
      <c r="S234" s="83"/>
      <c r="T234" s="83"/>
      <c r="U234" s="83"/>
      <c r="V234" s="17"/>
      <c r="W234" s="17"/>
      <c r="X234" s="248"/>
    </row>
    <row r="235" spans="1:24" s="28" customFormat="1" x14ac:dyDescent="0.3">
      <c r="A235" s="94"/>
      <c r="B235" s="250">
        <f>W235</f>
        <v>10</v>
      </c>
      <c r="C235" s="248" t="s">
        <v>10</v>
      </c>
      <c r="D235" s="7" t="s">
        <v>1</v>
      </c>
      <c r="E235" s="8">
        <v>1</v>
      </c>
      <c r="F235" s="18">
        <f>B235*E235</f>
        <v>10</v>
      </c>
      <c r="G235" s="248"/>
      <c r="H235" s="91"/>
      <c r="I235" s="94"/>
      <c r="J235" s="377">
        <v>10</v>
      </c>
      <c r="K235" s="377"/>
      <c r="L235" s="377"/>
      <c r="M235" s="377"/>
      <c r="N235" s="377"/>
      <c r="O235" s="17">
        <f>J235</f>
        <v>10</v>
      </c>
      <c r="P235" s="7" t="s">
        <v>10</v>
      </c>
      <c r="Q235" s="377"/>
      <c r="R235" s="377"/>
      <c r="S235" s="377"/>
      <c r="T235" s="249"/>
      <c r="U235" s="249"/>
      <c r="V235" s="17">
        <f>O235</f>
        <v>10</v>
      </c>
      <c r="W235" s="56">
        <f>SUM(V235)</f>
        <v>10</v>
      </c>
      <c r="X235" s="248" t="s">
        <v>10</v>
      </c>
    </row>
    <row r="236" spans="1:24" s="28" customFormat="1" x14ac:dyDescent="0.3">
      <c r="A236" s="94"/>
      <c r="B236" s="250"/>
      <c r="C236" s="248"/>
      <c r="D236" s="7" t="s">
        <v>2</v>
      </c>
      <c r="E236" s="8">
        <v>1</v>
      </c>
      <c r="F236" s="248"/>
      <c r="G236" s="18">
        <f>B235*E236</f>
        <v>10</v>
      </c>
      <c r="H236" s="91"/>
      <c r="I236" s="94"/>
      <c r="J236" s="377"/>
      <c r="K236" s="377"/>
      <c r="L236" s="377"/>
      <c r="M236" s="377"/>
      <c r="N236" s="377"/>
      <c r="O236" s="17"/>
      <c r="P236" s="7"/>
      <c r="Q236" s="377"/>
      <c r="R236" s="377"/>
      <c r="S236" s="377"/>
      <c r="T236" s="249"/>
      <c r="U236" s="249"/>
      <c r="V236" s="17"/>
      <c r="W236" s="17"/>
      <c r="X236" s="248"/>
    </row>
    <row r="237" spans="1:24" s="28" customFormat="1" x14ac:dyDescent="0.3">
      <c r="A237" s="94"/>
      <c r="B237" s="3"/>
      <c r="C237" s="3"/>
      <c r="D237" s="3"/>
      <c r="E237" s="3"/>
      <c r="F237" s="248"/>
      <c r="G237" s="248"/>
      <c r="H237" s="91"/>
      <c r="I237" s="94"/>
      <c r="J237" s="3"/>
      <c r="K237" s="3"/>
      <c r="L237" s="3"/>
      <c r="M237" s="3"/>
      <c r="N237" s="3"/>
      <c r="O237" s="3"/>
      <c r="P237" s="3"/>
      <c r="Q237" s="3"/>
      <c r="R237" s="3"/>
      <c r="S237" s="249"/>
      <c r="T237" s="249"/>
      <c r="U237" s="249"/>
      <c r="V237" s="17"/>
      <c r="W237" s="17"/>
      <c r="X237" s="248"/>
    </row>
    <row r="238" spans="1:24" s="28" customFormat="1" x14ac:dyDescent="0.3">
      <c r="A238" s="157" t="s">
        <v>6</v>
      </c>
      <c r="B238" s="348" t="s">
        <v>176</v>
      </c>
      <c r="C238" s="348"/>
      <c r="D238" s="348"/>
      <c r="E238" s="348"/>
      <c r="F238" s="118"/>
      <c r="G238" s="118"/>
      <c r="H238" s="91"/>
      <c r="I238" s="157" t="s">
        <v>6</v>
      </c>
      <c r="J238" s="377" t="s">
        <v>176</v>
      </c>
      <c r="K238" s="377"/>
      <c r="L238" s="377"/>
      <c r="M238" s="377"/>
      <c r="N238" s="377"/>
      <c r="O238" s="61"/>
      <c r="P238" s="118"/>
      <c r="Q238" s="118"/>
      <c r="R238" s="118"/>
      <c r="S238" s="83"/>
      <c r="T238" s="83"/>
      <c r="U238" s="83"/>
      <c r="V238" s="17"/>
      <c r="W238" s="17"/>
      <c r="X238" s="118"/>
    </row>
    <row r="239" spans="1:24" s="28" customFormat="1" x14ac:dyDescent="0.3">
      <c r="A239" s="94"/>
      <c r="B239" s="121">
        <f>W239</f>
        <v>8</v>
      </c>
      <c r="C239" s="118" t="s">
        <v>10</v>
      </c>
      <c r="D239" s="7" t="s">
        <v>1</v>
      </c>
      <c r="E239" s="8">
        <v>1</v>
      </c>
      <c r="F239" s="18">
        <f>B239*E239</f>
        <v>8</v>
      </c>
      <c r="G239" s="118"/>
      <c r="H239" s="91"/>
      <c r="I239" s="94"/>
      <c r="J239" s="377">
        <v>8</v>
      </c>
      <c r="K239" s="377"/>
      <c r="L239" s="377"/>
      <c r="M239" s="377"/>
      <c r="N239" s="377"/>
      <c r="O239" s="17">
        <f>J239</f>
        <v>8</v>
      </c>
      <c r="P239" s="7" t="s">
        <v>10</v>
      </c>
      <c r="Q239" s="377"/>
      <c r="R239" s="377"/>
      <c r="S239" s="377"/>
      <c r="T239" s="117"/>
      <c r="U239" s="117"/>
      <c r="V239" s="17">
        <f>O239</f>
        <v>8</v>
      </c>
      <c r="W239" s="56">
        <f>SUM(V239)</f>
        <v>8</v>
      </c>
      <c r="X239" s="118" t="s">
        <v>10</v>
      </c>
    </row>
    <row r="240" spans="1:24" s="28" customFormat="1" x14ac:dyDescent="0.3">
      <c r="A240" s="94"/>
      <c r="B240" s="121"/>
      <c r="C240" s="118"/>
      <c r="D240" s="7" t="s">
        <v>2</v>
      </c>
      <c r="E240" s="8">
        <v>1</v>
      </c>
      <c r="F240" s="118"/>
      <c r="G240" s="18">
        <f>B239*E240</f>
        <v>8</v>
      </c>
      <c r="H240" s="91"/>
      <c r="I240" s="94"/>
      <c r="J240" s="377"/>
      <c r="K240" s="377"/>
      <c r="L240" s="377"/>
      <c r="M240" s="377"/>
      <c r="N240" s="377"/>
      <c r="O240" s="17"/>
      <c r="P240" s="7"/>
      <c r="Q240" s="377"/>
      <c r="R240" s="377"/>
      <c r="S240" s="377"/>
      <c r="T240" s="117"/>
      <c r="U240" s="117"/>
      <c r="V240" s="17"/>
      <c r="W240" s="17"/>
      <c r="X240" s="118"/>
    </row>
    <row r="241" spans="1:24" s="28" customFormat="1" x14ac:dyDescent="0.3">
      <c r="A241" s="94"/>
      <c r="B241" s="163"/>
      <c r="C241" s="158"/>
      <c r="D241" s="7"/>
      <c r="E241" s="8"/>
      <c r="F241" s="158"/>
      <c r="G241" s="18"/>
      <c r="H241" s="91"/>
      <c r="I241" s="94"/>
      <c r="J241" s="162"/>
      <c r="K241" s="162"/>
      <c r="L241" s="162"/>
      <c r="M241" s="162"/>
      <c r="N241" s="162"/>
      <c r="O241" s="17"/>
      <c r="P241" s="7"/>
      <c r="Q241" s="162"/>
      <c r="R241" s="162"/>
      <c r="S241" s="162"/>
      <c r="T241" s="162"/>
      <c r="U241" s="162"/>
      <c r="V241" s="17"/>
      <c r="W241" s="17"/>
      <c r="X241" s="158"/>
    </row>
    <row r="242" spans="1:24" s="23" customFormat="1" ht="15.6" x14ac:dyDescent="0.3">
      <c r="A242" s="99"/>
      <c r="B242" s="41" t="s">
        <v>31</v>
      </c>
      <c r="C242" s="20"/>
      <c r="D242" s="11"/>
      <c r="E242" s="16"/>
      <c r="F242" s="21">
        <f>SUM(F220:F241)</f>
        <v>32</v>
      </c>
      <c r="G242" s="21">
        <f>SUM(G220:G241)</f>
        <v>32</v>
      </c>
      <c r="H242" s="91"/>
      <c r="I242" s="99"/>
      <c r="J242" s="66"/>
      <c r="K242" s="66"/>
      <c r="L242" s="66"/>
      <c r="M242" s="66"/>
      <c r="N242" s="66"/>
      <c r="O242" s="48"/>
      <c r="P242" s="7"/>
      <c r="Q242" s="7"/>
      <c r="R242" s="7"/>
      <c r="S242" s="49"/>
      <c r="T242" s="49"/>
      <c r="U242" s="49"/>
      <c r="V242" s="17"/>
      <c r="W242" s="17"/>
      <c r="X242" s="67"/>
    </row>
    <row r="243" spans="1:24" x14ac:dyDescent="0.3">
      <c r="A243" s="94"/>
      <c r="B243" s="44"/>
      <c r="E243" s="3"/>
      <c r="I243" s="94"/>
      <c r="O243" s="48"/>
      <c r="P243" s="7"/>
      <c r="Q243" s="7"/>
      <c r="R243" s="7"/>
      <c r="V243" s="17"/>
      <c r="W243" s="17"/>
    </row>
    <row r="244" spans="1:24" x14ac:dyDescent="0.3">
      <c r="A244" s="94"/>
      <c r="B244" s="44"/>
      <c r="E244" s="3"/>
      <c r="I244" s="94"/>
      <c r="O244" s="48"/>
      <c r="P244" s="7"/>
      <c r="Q244" s="7"/>
      <c r="R244" s="7"/>
      <c r="V244" s="17"/>
      <c r="W244" s="17"/>
    </row>
    <row r="245" spans="1:24" s="24" customFormat="1" ht="18" x14ac:dyDescent="0.35">
      <c r="A245" s="94"/>
      <c r="B245" s="80" t="s">
        <v>25</v>
      </c>
      <c r="C245" s="67"/>
      <c r="D245" s="67"/>
      <c r="E245" s="81"/>
      <c r="F245" s="67"/>
      <c r="G245" s="67"/>
      <c r="H245" s="91"/>
      <c r="I245" s="94"/>
      <c r="J245" s="82" t="s">
        <v>25</v>
      </c>
      <c r="K245" s="82"/>
      <c r="L245" s="82"/>
      <c r="M245" s="82"/>
      <c r="N245" s="82"/>
      <c r="O245" s="61"/>
      <c r="P245" s="67"/>
      <c r="Q245" s="67"/>
      <c r="R245" s="67"/>
      <c r="S245" s="83"/>
      <c r="T245" s="83"/>
      <c r="U245" s="83"/>
      <c r="V245" s="17"/>
      <c r="W245" s="17"/>
      <c r="X245" s="67"/>
    </row>
    <row r="246" spans="1:24" x14ac:dyDescent="0.3">
      <c r="A246" s="157" t="s">
        <v>0</v>
      </c>
      <c r="B246" s="348" t="s">
        <v>107</v>
      </c>
      <c r="C246" s="348"/>
      <c r="D246" s="348"/>
      <c r="E246" s="348"/>
      <c r="I246" s="157" t="s">
        <v>0</v>
      </c>
      <c r="J246" s="348" t="s">
        <v>98</v>
      </c>
      <c r="K246" s="348"/>
      <c r="L246" s="348"/>
      <c r="M246" s="348"/>
      <c r="N246" s="348"/>
      <c r="O246" s="348"/>
      <c r="P246" s="348"/>
      <c r="Q246" s="3"/>
      <c r="R246" s="3"/>
      <c r="S246" s="66"/>
      <c r="T246" s="66"/>
      <c r="U246" s="66"/>
      <c r="V246" s="17"/>
      <c r="W246" s="17"/>
    </row>
    <row r="247" spans="1:24" ht="15" customHeight="1" x14ac:dyDescent="0.3">
      <c r="A247" s="94"/>
      <c r="B247" s="68">
        <f>W247</f>
        <v>15.157</v>
      </c>
      <c r="C247" s="67" t="s">
        <v>3</v>
      </c>
      <c r="D247" s="7" t="s">
        <v>1</v>
      </c>
      <c r="E247" s="8">
        <v>1</v>
      </c>
      <c r="F247" s="18">
        <f>B247*E247</f>
        <v>15.157</v>
      </c>
      <c r="I247" s="94"/>
      <c r="J247" s="367" t="s">
        <v>194</v>
      </c>
      <c r="K247" s="367"/>
      <c r="L247" s="367"/>
      <c r="M247" s="367"/>
      <c r="N247" s="367"/>
      <c r="O247" s="17">
        <f>17.2*2+10.1*2+2.1*2</f>
        <v>58.8</v>
      </c>
      <c r="P247" s="7" t="s">
        <v>29</v>
      </c>
      <c r="Q247" s="369">
        <v>0.23</v>
      </c>
      <c r="R247" s="369"/>
      <c r="S247" s="369"/>
      <c r="T247" s="369"/>
      <c r="U247" s="369"/>
      <c r="V247" s="17">
        <f>O247*Q247</f>
        <v>13.523999999999999</v>
      </c>
      <c r="W247" s="56">
        <f>SUM(V247:V249)</f>
        <v>15.157</v>
      </c>
      <c r="X247" s="108" t="s">
        <v>3</v>
      </c>
    </row>
    <row r="248" spans="1:24" s="28" customFormat="1" ht="15" customHeight="1" x14ac:dyDescent="0.3">
      <c r="A248" s="94"/>
      <c r="B248" s="270"/>
      <c r="C248" s="266"/>
      <c r="D248" s="7" t="s">
        <v>2</v>
      </c>
      <c r="E248" s="8">
        <v>1</v>
      </c>
      <c r="F248" s="67"/>
      <c r="G248" s="18">
        <f>B247*E248</f>
        <v>15.157</v>
      </c>
      <c r="H248" s="91"/>
      <c r="I248" s="94"/>
      <c r="J248" s="367">
        <v>7.1</v>
      </c>
      <c r="K248" s="367"/>
      <c r="L248" s="367"/>
      <c r="M248" s="367"/>
      <c r="N248" s="367"/>
      <c r="O248" s="17">
        <v>7.1</v>
      </c>
      <c r="P248" s="7" t="s">
        <v>29</v>
      </c>
      <c r="Q248" s="369">
        <v>0.23</v>
      </c>
      <c r="R248" s="369"/>
      <c r="S248" s="369"/>
      <c r="T248" s="369"/>
      <c r="U248" s="369"/>
      <c r="V248" s="17">
        <f>O248*Q248</f>
        <v>1.633</v>
      </c>
      <c r="W248" s="17"/>
      <c r="X248" s="266"/>
    </row>
    <row r="249" spans="1:24" s="28" customFormat="1" ht="15" customHeight="1" x14ac:dyDescent="0.3">
      <c r="A249" s="94"/>
      <c r="B249" s="270"/>
      <c r="C249" s="266"/>
      <c r="D249" s="7"/>
      <c r="E249" s="8"/>
      <c r="F249" s="18"/>
      <c r="G249" s="266"/>
      <c r="H249" s="91"/>
      <c r="I249" s="94"/>
      <c r="J249" s="367">
        <v>0</v>
      </c>
      <c r="K249" s="367"/>
      <c r="L249" s="367"/>
      <c r="M249" s="367"/>
      <c r="N249" s="367"/>
      <c r="O249" s="17">
        <v>0</v>
      </c>
      <c r="P249" s="7" t="s">
        <v>29</v>
      </c>
      <c r="Q249" s="369">
        <v>0.23</v>
      </c>
      <c r="R249" s="369"/>
      <c r="S249" s="369"/>
      <c r="T249" s="369"/>
      <c r="U249" s="369"/>
      <c r="V249" s="17">
        <f>O249*Q249</f>
        <v>0</v>
      </c>
      <c r="W249" s="17"/>
      <c r="X249" s="266"/>
    </row>
    <row r="250" spans="1:24" s="28" customFormat="1" x14ac:dyDescent="0.3">
      <c r="A250" s="94"/>
      <c r="B250" s="169"/>
      <c r="C250" s="165"/>
      <c r="D250" s="7"/>
      <c r="E250" s="8"/>
      <c r="F250" s="165"/>
      <c r="G250" s="18"/>
      <c r="H250" s="91"/>
      <c r="I250" s="94"/>
      <c r="J250" s="166"/>
      <c r="K250" s="166"/>
      <c r="L250" s="166"/>
      <c r="M250" s="166"/>
      <c r="N250" s="166"/>
      <c r="O250" s="17"/>
      <c r="P250" s="7"/>
    </row>
    <row r="251" spans="1:24" s="28" customFormat="1" x14ac:dyDescent="0.3">
      <c r="A251" s="157" t="s">
        <v>12</v>
      </c>
      <c r="B251" s="348" t="s">
        <v>195</v>
      </c>
      <c r="C251" s="348"/>
      <c r="D251" s="348"/>
      <c r="E251" s="348"/>
      <c r="F251" s="150"/>
      <c r="G251" s="150"/>
      <c r="H251" s="91"/>
      <c r="I251" s="157" t="s">
        <v>12</v>
      </c>
      <c r="J251" s="348" t="s">
        <v>195</v>
      </c>
      <c r="K251" s="348"/>
      <c r="L251" s="348"/>
      <c r="M251" s="348"/>
      <c r="N251" s="348"/>
      <c r="O251" s="348"/>
      <c r="P251" s="348"/>
      <c r="Q251" s="3"/>
      <c r="R251" s="3"/>
      <c r="S251" s="152"/>
      <c r="T251" s="152"/>
      <c r="U251" s="152"/>
      <c r="V251" s="17"/>
      <c r="W251" s="17"/>
      <c r="X251" s="150"/>
    </row>
    <row r="252" spans="1:24" s="28" customFormat="1" ht="16.5" customHeight="1" x14ac:dyDescent="0.3">
      <c r="A252" s="94"/>
      <c r="B252" s="155">
        <f>W266</f>
        <v>142.98999999999998</v>
      </c>
      <c r="C252" s="150" t="s">
        <v>3</v>
      </c>
      <c r="D252" s="7" t="s">
        <v>1</v>
      </c>
      <c r="E252" s="8">
        <v>1</v>
      </c>
      <c r="F252" s="18">
        <f>B252*E252</f>
        <v>142.98999999999998</v>
      </c>
      <c r="G252" s="150"/>
      <c r="H252" s="91"/>
      <c r="I252" s="94"/>
      <c r="J252" s="367" t="s">
        <v>194</v>
      </c>
      <c r="K252" s="367"/>
      <c r="L252" s="367"/>
      <c r="M252" s="367"/>
      <c r="N252" s="367"/>
      <c r="O252" s="17">
        <f>17.2*2+10.1*2+2.1*2</f>
        <v>58.8</v>
      </c>
      <c r="P252" s="7" t="s">
        <v>29</v>
      </c>
      <c r="Q252" s="369">
        <v>2.75</v>
      </c>
      <c r="R252" s="369"/>
      <c r="S252" s="369"/>
      <c r="T252" s="369"/>
      <c r="U252" s="369"/>
      <c r="V252" s="17">
        <f>O252*Q252</f>
        <v>161.69999999999999</v>
      </c>
    </row>
    <row r="253" spans="1:24" s="28" customFormat="1" ht="15" customHeight="1" x14ac:dyDescent="0.3">
      <c r="A253" s="94"/>
      <c r="B253" s="155"/>
      <c r="C253" s="150"/>
      <c r="D253" s="7" t="s">
        <v>2</v>
      </c>
      <c r="E253" s="8">
        <v>1</v>
      </c>
      <c r="F253" s="150"/>
      <c r="G253" s="18">
        <f>B252*E253</f>
        <v>142.98999999999998</v>
      </c>
      <c r="H253" s="91"/>
      <c r="I253" s="94"/>
      <c r="J253" s="367" t="s">
        <v>213</v>
      </c>
      <c r="K253" s="367"/>
      <c r="L253" s="367"/>
      <c r="M253" s="367"/>
      <c r="N253" s="367"/>
      <c r="O253" s="17">
        <v>-5.7</v>
      </c>
      <c r="P253" s="7" t="s">
        <v>29</v>
      </c>
      <c r="Q253" s="369">
        <v>2.75</v>
      </c>
      <c r="R253" s="369"/>
      <c r="S253" s="369"/>
      <c r="T253" s="369"/>
      <c r="U253" s="369"/>
      <c r="V253" s="17">
        <f>O253*Q253</f>
        <v>-15.675000000000001</v>
      </c>
      <c r="W253" s="17"/>
      <c r="X253" s="150"/>
    </row>
    <row r="254" spans="1:24" s="28" customFormat="1" ht="15" customHeight="1" x14ac:dyDescent="0.3">
      <c r="A254" s="94"/>
      <c r="B254" s="155"/>
      <c r="C254" s="150"/>
      <c r="D254" s="7"/>
      <c r="E254" s="8"/>
      <c r="F254" s="150"/>
      <c r="G254" s="18"/>
      <c r="H254" s="91"/>
      <c r="I254" s="94"/>
      <c r="J254" s="367">
        <v>7.1</v>
      </c>
      <c r="K254" s="367"/>
      <c r="L254" s="367"/>
      <c r="M254" s="367"/>
      <c r="N254" s="367"/>
      <c r="O254" s="17">
        <v>7.1</v>
      </c>
      <c r="P254" s="7" t="s">
        <v>29</v>
      </c>
      <c r="Q254" s="369">
        <v>2.75</v>
      </c>
      <c r="R254" s="369"/>
      <c r="S254" s="369"/>
      <c r="T254" s="369"/>
      <c r="U254" s="369"/>
      <c r="V254" s="17">
        <f>O254*Q254</f>
        <v>19.524999999999999</v>
      </c>
      <c r="W254" s="17"/>
      <c r="X254" s="150"/>
    </row>
    <row r="255" spans="1:24" s="28" customFormat="1" x14ac:dyDescent="0.3">
      <c r="A255" s="94"/>
      <c r="B255" s="163"/>
      <c r="C255" s="158"/>
      <c r="D255" s="7"/>
      <c r="E255" s="8"/>
      <c r="F255" s="158"/>
      <c r="G255" s="18"/>
      <c r="H255" s="91"/>
      <c r="I255" s="94"/>
      <c r="J255" s="367" t="s">
        <v>196</v>
      </c>
      <c r="K255" s="367"/>
      <c r="L255" s="367"/>
      <c r="M255" s="367"/>
      <c r="N255" s="367"/>
      <c r="O255" s="17">
        <v>0</v>
      </c>
      <c r="P255" s="7" t="s">
        <v>29</v>
      </c>
      <c r="Q255" s="369">
        <v>2.75</v>
      </c>
      <c r="R255" s="369"/>
      <c r="S255" s="369"/>
      <c r="T255" s="369"/>
      <c r="U255" s="369"/>
      <c r="V255" s="17">
        <f>O255*Q255</f>
        <v>0</v>
      </c>
      <c r="W255" s="17"/>
      <c r="X255" s="158"/>
    </row>
    <row r="256" spans="1:24" s="28" customFormat="1" x14ac:dyDescent="0.3">
      <c r="A256" s="94"/>
      <c r="B256" s="163"/>
      <c r="C256" s="158"/>
      <c r="D256" s="7"/>
      <c r="E256" s="8"/>
      <c r="F256" s="158"/>
      <c r="G256" s="18"/>
      <c r="H256" s="91"/>
      <c r="I256" s="94"/>
      <c r="J256" s="162" t="s">
        <v>78</v>
      </c>
      <c r="K256" s="162"/>
      <c r="L256" s="162"/>
      <c r="M256" s="162"/>
      <c r="N256" s="162"/>
      <c r="O256" s="17"/>
      <c r="P256" s="7"/>
      <c r="Q256" s="161"/>
      <c r="R256" s="161"/>
      <c r="S256" s="161"/>
      <c r="T256" s="161"/>
      <c r="U256" s="161"/>
      <c r="V256" s="17"/>
      <c r="W256" s="17"/>
      <c r="X256" s="158"/>
    </row>
    <row r="257" spans="1:24" s="28" customFormat="1" x14ac:dyDescent="0.3">
      <c r="A257" s="94"/>
      <c r="B257" s="163"/>
      <c r="C257" s="158"/>
      <c r="D257" s="7"/>
      <c r="E257" s="8"/>
      <c r="F257" s="158"/>
      <c r="G257" s="18"/>
      <c r="H257" s="91"/>
      <c r="I257" s="94"/>
      <c r="J257" s="159"/>
      <c r="K257" s="159">
        <v>0.7</v>
      </c>
      <c r="L257" s="159">
        <v>0.6</v>
      </c>
      <c r="M257" s="159">
        <v>7</v>
      </c>
      <c r="N257" s="159"/>
      <c r="O257" s="17">
        <f t="shared" ref="O257:O262" si="0">K257*L257*M257</f>
        <v>2.94</v>
      </c>
      <c r="P257" s="7" t="s">
        <v>3</v>
      </c>
      <c r="Q257" s="161"/>
      <c r="R257" s="161"/>
      <c r="S257" s="161"/>
      <c r="T257" s="161"/>
      <c r="U257" s="161"/>
      <c r="V257" s="17"/>
      <c r="W257" s="17"/>
      <c r="X257" s="158"/>
    </row>
    <row r="258" spans="1:24" s="28" customFormat="1" x14ac:dyDescent="0.3">
      <c r="A258" s="94"/>
      <c r="B258" s="270"/>
      <c r="C258" s="266"/>
      <c r="D258" s="7"/>
      <c r="E258" s="8"/>
      <c r="F258" s="266"/>
      <c r="G258" s="18"/>
      <c r="H258" s="91"/>
      <c r="I258" s="94"/>
      <c r="J258" s="267"/>
      <c r="K258" s="281">
        <v>1</v>
      </c>
      <c r="L258" s="281">
        <v>0.6</v>
      </c>
      <c r="M258" s="281">
        <v>4</v>
      </c>
      <c r="N258" s="267"/>
      <c r="O258" s="17">
        <f t="shared" si="0"/>
        <v>2.4</v>
      </c>
      <c r="P258" s="7" t="s">
        <v>3</v>
      </c>
      <c r="Q258" s="268"/>
      <c r="R258" s="268"/>
      <c r="S258" s="268"/>
      <c r="T258" s="268"/>
      <c r="U258" s="268"/>
      <c r="V258" s="17"/>
      <c r="W258" s="17"/>
      <c r="X258" s="266"/>
    </row>
    <row r="259" spans="1:24" s="28" customFormat="1" x14ac:dyDescent="0.3">
      <c r="A259" s="94"/>
      <c r="B259" s="245"/>
      <c r="C259" s="237"/>
      <c r="D259" s="7"/>
      <c r="E259" s="8"/>
      <c r="F259" s="237"/>
      <c r="G259" s="18"/>
      <c r="H259" s="91"/>
      <c r="I259" s="94"/>
      <c r="J259" s="239"/>
      <c r="K259" s="239">
        <v>1</v>
      </c>
      <c r="L259" s="239">
        <v>2.1</v>
      </c>
      <c r="M259" s="239">
        <v>4</v>
      </c>
      <c r="N259" s="239"/>
      <c r="O259" s="17">
        <f t="shared" si="0"/>
        <v>8.4</v>
      </c>
      <c r="P259" s="7" t="s">
        <v>3</v>
      </c>
      <c r="Q259" s="242"/>
      <c r="R259" s="242"/>
      <c r="S259" s="242"/>
      <c r="T259" s="242"/>
      <c r="U259" s="242"/>
      <c r="V259" s="17"/>
      <c r="W259" s="17"/>
      <c r="X259" s="237"/>
    </row>
    <row r="260" spans="1:24" s="28" customFormat="1" x14ac:dyDescent="0.3">
      <c r="A260" s="94"/>
      <c r="B260" s="163"/>
      <c r="C260" s="158"/>
      <c r="D260" s="7"/>
      <c r="E260" s="8"/>
      <c r="F260" s="158"/>
      <c r="G260" s="18"/>
      <c r="H260" s="91"/>
      <c r="I260" s="94"/>
      <c r="J260" s="159"/>
      <c r="K260" s="159">
        <v>1.1000000000000001</v>
      </c>
      <c r="L260" s="159">
        <v>2.1</v>
      </c>
      <c r="M260" s="159">
        <v>1</v>
      </c>
      <c r="N260" s="159"/>
      <c r="O260" s="17">
        <f t="shared" si="0"/>
        <v>2.3100000000000005</v>
      </c>
      <c r="P260" s="7" t="s">
        <v>3</v>
      </c>
      <c r="Q260" s="161"/>
      <c r="R260" s="161"/>
      <c r="S260" s="161"/>
      <c r="T260" s="161"/>
      <c r="U260" s="161"/>
      <c r="V260" s="17"/>
      <c r="W260" s="17"/>
      <c r="X260" s="158"/>
    </row>
    <row r="261" spans="1:24" s="28" customFormat="1" x14ac:dyDescent="0.3">
      <c r="A261" s="94"/>
      <c r="B261" s="301"/>
      <c r="C261" s="297"/>
      <c r="D261" s="7"/>
      <c r="E261" s="8"/>
      <c r="F261" s="297"/>
      <c r="G261" s="18"/>
      <c r="H261" s="91"/>
      <c r="I261" s="94"/>
      <c r="J261" s="298"/>
      <c r="K261" s="298">
        <v>1.2</v>
      </c>
      <c r="L261" s="298">
        <v>2.1</v>
      </c>
      <c r="M261" s="298">
        <v>1</v>
      </c>
      <c r="N261" s="298"/>
      <c r="O261" s="17">
        <f t="shared" si="0"/>
        <v>2.52</v>
      </c>
      <c r="P261" s="7" t="s">
        <v>3</v>
      </c>
      <c r="Q261" s="299"/>
      <c r="R261" s="299"/>
      <c r="S261" s="299"/>
      <c r="T261" s="299"/>
      <c r="U261" s="299"/>
      <c r="V261" s="17"/>
      <c r="W261" s="17"/>
      <c r="X261" s="297"/>
    </row>
    <row r="262" spans="1:24" s="28" customFormat="1" x14ac:dyDescent="0.3">
      <c r="A262" s="94"/>
      <c r="B262" s="288"/>
      <c r="C262" s="279"/>
      <c r="D262" s="7"/>
      <c r="E262" s="8"/>
      <c r="F262" s="279"/>
      <c r="G262" s="18"/>
      <c r="H262" s="91"/>
      <c r="I262" s="94"/>
      <c r="J262" s="281"/>
      <c r="K262" s="281">
        <v>1.9</v>
      </c>
      <c r="L262" s="281">
        <v>2.1</v>
      </c>
      <c r="M262" s="281">
        <v>1</v>
      </c>
      <c r="N262" s="281"/>
      <c r="O262" s="17">
        <f t="shared" si="0"/>
        <v>3.9899999999999998</v>
      </c>
      <c r="P262" s="7" t="s">
        <v>3</v>
      </c>
      <c r="Q262" s="287"/>
      <c r="R262" s="287"/>
      <c r="S262" s="287"/>
      <c r="T262" s="287"/>
      <c r="U262" s="287"/>
      <c r="V262" s="17"/>
      <c r="W262" s="17"/>
      <c r="X262" s="279"/>
    </row>
    <row r="263" spans="1:24" s="28" customFormat="1" x14ac:dyDescent="0.3">
      <c r="A263" s="94"/>
      <c r="B263" s="163"/>
      <c r="C263" s="158"/>
      <c r="D263" s="7"/>
      <c r="E263" s="8"/>
      <c r="F263" s="158"/>
      <c r="G263" s="18"/>
      <c r="H263" s="91"/>
      <c r="I263" s="94"/>
      <c r="J263" s="159"/>
      <c r="K263" s="159"/>
      <c r="L263" s="159"/>
      <c r="M263" s="159">
        <f>SUM(M257:M262)</f>
        <v>18</v>
      </c>
      <c r="N263" s="159"/>
      <c r="O263" s="17">
        <f>SUM(O257:O262)</f>
        <v>22.56</v>
      </c>
      <c r="P263" s="7" t="s">
        <v>3</v>
      </c>
      <c r="Q263" s="369">
        <v>-1</v>
      </c>
      <c r="R263" s="369"/>
      <c r="S263" s="369"/>
      <c r="T263" s="369"/>
      <c r="U263" s="369"/>
      <c r="V263" s="17">
        <f>O263*Q263</f>
        <v>-22.56</v>
      </c>
      <c r="W263" s="17"/>
      <c r="X263" s="158"/>
    </row>
    <row r="264" spans="1:24" s="28" customFormat="1" x14ac:dyDescent="0.3">
      <c r="A264" s="94"/>
      <c r="B264" s="163"/>
      <c r="C264" s="158"/>
      <c r="D264" s="7"/>
      <c r="E264" s="8"/>
      <c r="F264" s="158"/>
      <c r="G264" s="18"/>
      <c r="H264" s="91"/>
      <c r="I264" s="94"/>
      <c r="J264" s="162" t="s">
        <v>79</v>
      </c>
      <c r="K264" s="162"/>
      <c r="L264" s="162"/>
      <c r="M264" s="162"/>
      <c r="N264" s="162"/>
      <c r="O264" s="17"/>
      <c r="P264" s="7"/>
      <c r="Q264" s="161"/>
      <c r="R264" s="161"/>
      <c r="S264" s="161"/>
      <c r="T264" s="161"/>
      <c r="U264" s="161"/>
      <c r="V264" s="17"/>
      <c r="W264" s="17"/>
      <c r="X264" s="158"/>
    </row>
    <row r="265" spans="1:24" s="28" customFormat="1" x14ac:dyDescent="0.3">
      <c r="A265" s="94"/>
      <c r="B265" s="256"/>
      <c r="C265" s="251"/>
      <c r="D265" s="7"/>
      <c r="E265" s="8"/>
      <c r="F265" s="251"/>
      <c r="G265" s="18"/>
      <c r="H265" s="91"/>
      <c r="I265" s="94"/>
      <c r="J265" s="254"/>
      <c r="K265" s="252">
        <v>0</v>
      </c>
      <c r="L265" s="252">
        <v>2.1</v>
      </c>
      <c r="M265" s="252">
        <v>0</v>
      </c>
      <c r="N265" s="252"/>
      <c r="O265" s="17">
        <f>K265*L265*M265</f>
        <v>0</v>
      </c>
      <c r="P265" s="7" t="s">
        <v>3</v>
      </c>
      <c r="Q265" s="253"/>
      <c r="R265" s="253"/>
      <c r="S265" s="253"/>
      <c r="T265" s="253"/>
      <c r="U265" s="253"/>
      <c r="V265" s="17"/>
      <c r="W265" s="17"/>
      <c r="X265" s="251"/>
    </row>
    <row r="266" spans="1:24" s="28" customFormat="1" x14ac:dyDescent="0.3">
      <c r="A266" s="94"/>
      <c r="B266" s="163"/>
      <c r="C266" s="158"/>
      <c r="D266" s="7"/>
      <c r="E266" s="8"/>
      <c r="F266" s="158"/>
      <c r="G266" s="18"/>
      <c r="H266" s="91"/>
      <c r="I266" s="94"/>
      <c r="J266" s="159"/>
      <c r="K266" s="159"/>
      <c r="L266" s="159"/>
      <c r="M266" s="159">
        <f>SUM(M265:M265)</f>
        <v>0</v>
      </c>
      <c r="N266" s="159"/>
      <c r="O266" s="17">
        <f>SUM(O265:O265)</f>
        <v>0</v>
      </c>
      <c r="P266" s="7" t="s">
        <v>3</v>
      </c>
      <c r="Q266" s="369">
        <v>-1</v>
      </c>
      <c r="R266" s="369"/>
      <c r="S266" s="369"/>
      <c r="T266" s="369"/>
      <c r="U266" s="369"/>
      <c r="V266" s="17">
        <f>O266*Q266</f>
        <v>0</v>
      </c>
      <c r="W266" s="56">
        <f>SUM(V252:V266)</f>
        <v>142.98999999999998</v>
      </c>
      <c r="X266" s="150" t="s">
        <v>3</v>
      </c>
    </row>
    <row r="267" spans="1:24" s="28" customFormat="1" x14ac:dyDescent="0.3">
      <c r="A267" s="94"/>
      <c r="B267" s="169"/>
      <c r="C267" s="165"/>
      <c r="D267" s="7"/>
      <c r="E267" s="8"/>
      <c r="F267" s="165"/>
      <c r="G267" s="18"/>
      <c r="H267" s="91"/>
      <c r="I267" s="94"/>
      <c r="J267" s="167"/>
      <c r="K267" s="167"/>
      <c r="L267" s="167"/>
      <c r="M267" s="167"/>
      <c r="N267" s="167"/>
      <c r="O267" s="17"/>
      <c r="P267" s="7"/>
      <c r="Q267" s="168"/>
      <c r="R267" s="168"/>
      <c r="S267" s="168"/>
      <c r="T267" s="168"/>
      <c r="U267" s="168"/>
      <c r="V267" s="17"/>
      <c r="W267" s="17"/>
      <c r="X267" s="165"/>
    </row>
    <row r="268" spans="1:24" s="28" customFormat="1" x14ac:dyDescent="0.3">
      <c r="A268" s="157" t="s">
        <v>4</v>
      </c>
      <c r="B268" s="363" t="s">
        <v>82</v>
      </c>
      <c r="C268" s="363"/>
      <c r="D268" s="363"/>
      <c r="E268" s="363"/>
      <c r="F268" s="108"/>
      <c r="G268" s="108"/>
      <c r="H268" s="91"/>
      <c r="I268" s="157" t="s">
        <v>4</v>
      </c>
      <c r="J268" s="363" t="s">
        <v>82</v>
      </c>
      <c r="K268" s="363"/>
      <c r="L268" s="363"/>
      <c r="M268" s="363"/>
      <c r="N268" s="363"/>
      <c r="O268" s="363"/>
      <c r="P268" s="363"/>
      <c r="Q268" s="4"/>
      <c r="R268" s="4"/>
      <c r="S268" s="109"/>
      <c r="T268" s="109"/>
      <c r="U268" s="109"/>
      <c r="V268" s="17"/>
      <c r="W268" s="17"/>
      <c r="X268" s="108"/>
    </row>
    <row r="269" spans="1:24" s="28" customFormat="1" ht="30.75" customHeight="1" x14ac:dyDescent="0.3">
      <c r="A269" s="94"/>
      <c r="B269" s="71">
        <f>W274</f>
        <v>159.47999999999999</v>
      </c>
      <c r="C269" s="108" t="s">
        <v>3</v>
      </c>
      <c r="D269" s="7" t="s">
        <v>1</v>
      </c>
      <c r="E269" s="8">
        <v>1</v>
      </c>
      <c r="F269" s="18">
        <f>B269*E269</f>
        <v>159.47999999999999</v>
      </c>
      <c r="G269" s="108"/>
      <c r="H269" s="91"/>
      <c r="I269" s="94"/>
      <c r="J269" s="367" t="s">
        <v>197</v>
      </c>
      <c r="K269" s="367"/>
      <c r="L269" s="367"/>
      <c r="M269" s="367"/>
      <c r="N269" s="367"/>
      <c r="O269" s="17">
        <f>8.5+1.8+2.65+2.05+1.5+2.8+0.7*2+4.1+ 4.2*2+1.55*5</f>
        <v>40.949999999999996</v>
      </c>
      <c r="P269" s="7" t="s">
        <v>29</v>
      </c>
      <c r="Q269" s="369">
        <v>3</v>
      </c>
      <c r="R269" s="369"/>
      <c r="S269" s="369"/>
      <c r="T269" s="369"/>
      <c r="U269" s="369"/>
      <c r="V269" s="17">
        <f>O269*Q269</f>
        <v>122.85</v>
      </c>
      <c r="W269" s="17"/>
      <c r="X269" s="108"/>
    </row>
    <row r="270" spans="1:24" s="28" customFormat="1" ht="15" customHeight="1" x14ac:dyDescent="0.3">
      <c r="A270" s="94"/>
      <c r="B270" s="71"/>
      <c r="C270" s="108"/>
      <c r="D270" s="7" t="s">
        <v>2</v>
      </c>
      <c r="E270" s="8">
        <v>1</v>
      </c>
      <c r="F270" s="108"/>
      <c r="G270" s="18">
        <f>B269*E270</f>
        <v>159.47999999999999</v>
      </c>
      <c r="H270" s="91"/>
      <c r="I270" s="94"/>
      <c r="J270" s="367" t="s">
        <v>198</v>
      </c>
      <c r="K270" s="367"/>
      <c r="L270" s="367"/>
      <c r="M270" s="367"/>
      <c r="N270" s="367"/>
      <c r="O270" s="17">
        <f>5.7*2+2.1*4+2.7</f>
        <v>22.5</v>
      </c>
      <c r="P270" s="7" t="s">
        <v>29</v>
      </c>
      <c r="Q270" s="369">
        <v>3</v>
      </c>
      <c r="R270" s="369"/>
      <c r="S270" s="369"/>
      <c r="T270" s="369"/>
      <c r="U270" s="369"/>
      <c r="V270" s="17">
        <f>O270*Q270</f>
        <v>67.5</v>
      </c>
      <c r="W270" s="17"/>
      <c r="X270" s="150"/>
    </row>
    <row r="271" spans="1:24" s="28" customFormat="1" ht="15" customHeight="1" x14ac:dyDescent="0.3">
      <c r="A271" s="94"/>
      <c r="B271" s="155"/>
      <c r="C271" s="150"/>
      <c r="D271" s="7"/>
      <c r="E271" s="8"/>
      <c r="F271" s="150"/>
      <c r="G271" s="18"/>
      <c r="H271" s="91"/>
      <c r="I271" s="94"/>
      <c r="J271" s="152" t="s">
        <v>58</v>
      </c>
      <c r="K271" s="152"/>
      <c r="L271" s="152"/>
      <c r="M271" s="152"/>
      <c r="N271" s="152"/>
      <c r="O271" s="17"/>
      <c r="P271" s="7"/>
      <c r="Q271" s="7"/>
      <c r="R271" s="7"/>
      <c r="S271" s="152"/>
      <c r="T271" s="152"/>
      <c r="U271" s="152"/>
      <c r="V271" s="17"/>
      <c r="W271" s="17"/>
      <c r="X271" s="150"/>
    </row>
    <row r="272" spans="1:24" s="28" customFormat="1" ht="15" customHeight="1" x14ac:dyDescent="0.3">
      <c r="A272" s="94"/>
      <c r="B272" s="155"/>
      <c r="C272" s="150"/>
      <c r="D272" s="7"/>
      <c r="E272" s="8"/>
      <c r="F272" s="150"/>
      <c r="G272" s="18"/>
      <c r="H272" s="91"/>
      <c r="I272" s="94"/>
      <c r="J272" s="152"/>
      <c r="K272" s="151">
        <v>0.9</v>
      </c>
      <c r="L272" s="151">
        <v>2.1</v>
      </c>
      <c r="M272" s="151">
        <v>8</v>
      </c>
      <c r="N272" s="151"/>
      <c r="O272" s="17">
        <f>K272*L272*M272</f>
        <v>15.120000000000001</v>
      </c>
      <c r="P272" s="7" t="s">
        <v>3</v>
      </c>
      <c r="Q272" s="7"/>
      <c r="R272" s="7"/>
      <c r="S272" s="152"/>
      <c r="T272" s="152"/>
      <c r="U272" s="152"/>
      <c r="V272" s="17"/>
      <c r="W272" s="17"/>
      <c r="X272" s="150"/>
    </row>
    <row r="273" spans="1:24" s="28" customFormat="1" ht="15" customHeight="1" x14ac:dyDescent="0.3">
      <c r="A273" s="94"/>
      <c r="B273" s="71"/>
      <c r="C273" s="108"/>
      <c r="D273" s="7"/>
      <c r="E273" s="8"/>
      <c r="F273" s="108"/>
      <c r="G273" s="18"/>
      <c r="H273" s="91"/>
      <c r="I273" s="94"/>
      <c r="J273" s="152"/>
      <c r="K273" s="151">
        <v>0.75</v>
      </c>
      <c r="L273" s="151">
        <v>2.1</v>
      </c>
      <c r="M273" s="151">
        <v>10</v>
      </c>
      <c r="N273" s="151"/>
      <c r="O273" s="17">
        <f>K273*L273*M273</f>
        <v>15.750000000000002</v>
      </c>
      <c r="P273" s="7" t="s">
        <v>3</v>
      </c>
      <c r="Q273" s="7"/>
      <c r="R273" s="7"/>
      <c r="S273" s="152"/>
      <c r="T273" s="152"/>
      <c r="U273" s="152"/>
      <c r="V273" s="17"/>
      <c r="W273" s="17"/>
      <c r="X273" s="150"/>
    </row>
    <row r="274" spans="1:24" s="28" customFormat="1" ht="15" customHeight="1" x14ac:dyDescent="0.3">
      <c r="A274" s="94"/>
      <c r="B274" s="121"/>
      <c r="C274" s="118"/>
      <c r="D274" s="7"/>
      <c r="E274" s="8"/>
      <c r="F274" s="118"/>
      <c r="G274" s="18"/>
      <c r="H274" s="91"/>
      <c r="I274" s="94"/>
      <c r="J274" s="62"/>
      <c r="K274" s="62"/>
      <c r="L274" s="62"/>
      <c r="M274" s="62"/>
      <c r="N274" s="62"/>
      <c r="O274" s="17">
        <f>SUM(O272:O273)</f>
        <v>30.870000000000005</v>
      </c>
      <c r="P274" s="108" t="s">
        <v>3</v>
      </c>
      <c r="Q274" s="369">
        <v>-1</v>
      </c>
      <c r="R274" s="369"/>
      <c r="S274" s="369"/>
      <c r="T274" s="369"/>
      <c r="U274" s="369"/>
      <c r="V274" s="48">
        <f>O274*Q274</f>
        <v>-30.870000000000005</v>
      </c>
      <c r="W274" s="56">
        <f>SUM(V269:V274)</f>
        <v>159.47999999999999</v>
      </c>
      <c r="X274" s="108" t="s">
        <v>3</v>
      </c>
    </row>
    <row r="275" spans="1:24" s="28" customFormat="1" x14ac:dyDescent="0.3">
      <c r="A275" s="94"/>
      <c r="B275" s="71"/>
      <c r="C275" s="108"/>
      <c r="D275" s="7"/>
      <c r="E275" s="8"/>
      <c r="F275" s="108"/>
      <c r="G275" s="18"/>
      <c r="H275" s="91"/>
      <c r="I275" s="94"/>
    </row>
    <row r="276" spans="1:24" s="237" customFormat="1" ht="15" customHeight="1" x14ac:dyDescent="0.25">
      <c r="A276" s="157" t="s">
        <v>5</v>
      </c>
      <c r="B276" s="348" t="s">
        <v>175</v>
      </c>
      <c r="C276" s="348"/>
      <c r="D276" s="348"/>
      <c r="E276" s="348"/>
      <c r="H276" s="91"/>
      <c r="I276" s="157" t="s">
        <v>5</v>
      </c>
      <c r="J276" s="348" t="s">
        <v>175</v>
      </c>
      <c r="K276" s="348"/>
      <c r="L276" s="348"/>
      <c r="M276" s="348"/>
      <c r="N276" s="348"/>
      <c r="O276" s="348"/>
      <c r="P276" s="348"/>
      <c r="Q276" s="3"/>
      <c r="R276" s="3"/>
      <c r="S276" s="240"/>
      <c r="T276" s="240"/>
      <c r="U276" s="240"/>
      <c r="V276" s="17"/>
      <c r="W276" s="17"/>
    </row>
    <row r="277" spans="1:24" s="237" customFormat="1" ht="15" customHeight="1" x14ac:dyDescent="0.25">
      <c r="A277" s="94"/>
      <c r="B277" s="245">
        <f>W278</f>
        <v>0.66599999999999993</v>
      </c>
      <c r="C277" s="237" t="s">
        <v>9</v>
      </c>
      <c r="D277" s="7" t="s">
        <v>1</v>
      </c>
      <c r="E277" s="8">
        <v>1</v>
      </c>
      <c r="F277" s="18">
        <f>B277*E277</f>
        <v>0.66599999999999993</v>
      </c>
      <c r="H277" s="91"/>
      <c r="I277" s="94"/>
      <c r="J277" s="367" t="s">
        <v>215</v>
      </c>
      <c r="K277" s="367"/>
      <c r="L277" s="367"/>
      <c r="M277" s="367"/>
      <c r="N277" s="367"/>
      <c r="O277" s="17">
        <f>1*4+1.5*2+2.25*1</f>
        <v>9.25</v>
      </c>
      <c r="P277" s="7" t="s">
        <v>29</v>
      </c>
      <c r="Q277" s="7">
        <v>0.3</v>
      </c>
      <c r="R277" s="7" t="s">
        <v>68</v>
      </c>
      <c r="S277" s="240">
        <v>0.24</v>
      </c>
      <c r="T277" s="240"/>
      <c r="U277" s="240"/>
      <c r="V277" s="17">
        <f>O277*Q277*S277</f>
        <v>0.66599999999999993</v>
      </c>
    </row>
    <row r="278" spans="1:24" s="237" customFormat="1" ht="15" customHeight="1" x14ac:dyDescent="0.25">
      <c r="A278" s="94"/>
      <c r="B278" s="245"/>
      <c r="D278" s="7" t="s">
        <v>2</v>
      </c>
      <c r="E278" s="8">
        <v>1</v>
      </c>
      <c r="G278" s="18">
        <f>B277*E278</f>
        <v>0.66599999999999993</v>
      </c>
      <c r="H278" s="91"/>
      <c r="I278" s="94"/>
      <c r="J278" s="367">
        <v>0</v>
      </c>
      <c r="K278" s="367"/>
      <c r="L278" s="367"/>
      <c r="M278" s="367"/>
      <c r="N278" s="367"/>
      <c r="O278" s="17">
        <v>0</v>
      </c>
      <c r="P278" s="7" t="s">
        <v>29</v>
      </c>
      <c r="Q278" s="7">
        <v>0.3</v>
      </c>
      <c r="R278" s="7" t="s">
        <v>68</v>
      </c>
      <c r="S278" s="240">
        <v>0.08</v>
      </c>
      <c r="T278" s="240"/>
      <c r="U278" s="240"/>
      <c r="V278" s="17">
        <f>O278*Q278*S278</f>
        <v>0</v>
      </c>
      <c r="W278" s="56">
        <f>SUM(V277:V278)</f>
        <v>0.66599999999999993</v>
      </c>
      <c r="X278" s="237" t="s">
        <v>9</v>
      </c>
    </row>
    <row r="279" spans="1:24" s="28" customFormat="1" x14ac:dyDescent="0.3">
      <c r="A279" s="94"/>
      <c r="B279" s="245"/>
      <c r="C279" s="237"/>
      <c r="D279" s="7"/>
      <c r="E279" s="8"/>
      <c r="F279" s="237"/>
      <c r="G279" s="18"/>
      <c r="H279" s="91"/>
      <c r="I279" s="94"/>
    </row>
    <row r="280" spans="1:24" s="28" customFormat="1" x14ac:dyDescent="0.3">
      <c r="A280" s="157" t="s">
        <v>6</v>
      </c>
      <c r="B280" s="348" t="s">
        <v>200</v>
      </c>
      <c r="C280" s="348"/>
      <c r="D280" s="348"/>
      <c r="E280" s="348"/>
      <c r="F280" s="279"/>
      <c r="G280" s="279"/>
      <c r="H280" s="91"/>
      <c r="I280" s="157" t="s">
        <v>6</v>
      </c>
      <c r="J280" s="348" t="s">
        <v>200</v>
      </c>
      <c r="K280" s="348"/>
      <c r="L280" s="348"/>
      <c r="M280" s="348"/>
      <c r="N280" s="4"/>
      <c r="O280" s="5"/>
      <c r="P280" s="3"/>
      <c r="Q280" s="3"/>
      <c r="R280" s="3"/>
      <c r="S280" s="6"/>
      <c r="T280" s="6"/>
      <c r="U280" s="6"/>
      <c r="V280" s="17"/>
      <c r="W280" s="17"/>
      <c r="X280" s="279"/>
    </row>
    <row r="281" spans="1:24" s="28" customFormat="1" x14ac:dyDescent="0.3">
      <c r="A281" s="94"/>
      <c r="B281" s="288">
        <f>W281</f>
        <v>2.5300000000000002</v>
      </c>
      <c r="C281" s="7" t="s">
        <v>29</v>
      </c>
      <c r="D281" s="7" t="s">
        <v>1</v>
      </c>
      <c r="E281" s="8">
        <v>1</v>
      </c>
      <c r="F281" s="18">
        <f>B281*E281</f>
        <v>2.5300000000000002</v>
      </c>
      <c r="G281" s="279"/>
      <c r="H281" s="91"/>
      <c r="I281" s="94"/>
      <c r="J281" s="298">
        <v>0.46</v>
      </c>
      <c r="K281" s="247" t="s">
        <v>68</v>
      </c>
      <c r="L281" s="298">
        <v>5</v>
      </c>
      <c r="M281" s="298"/>
      <c r="N281" s="298"/>
      <c r="O281" s="17">
        <f>J281*L281</f>
        <v>2.3000000000000003</v>
      </c>
      <c r="P281" s="7" t="s">
        <v>29</v>
      </c>
      <c r="Q281" s="285"/>
      <c r="R281" s="285"/>
      <c r="S281" s="285"/>
      <c r="T281" s="285"/>
      <c r="U281" s="285"/>
      <c r="V281" s="17">
        <f>O281</f>
        <v>2.3000000000000003</v>
      </c>
      <c r="W281" s="56">
        <f>SUM(V281:V282)</f>
        <v>2.5300000000000002</v>
      </c>
      <c r="X281" s="7" t="s">
        <v>29</v>
      </c>
    </row>
    <row r="282" spans="1:24" s="28" customFormat="1" x14ac:dyDescent="0.3">
      <c r="A282" s="94"/>
      <c r="B282" s="288"/>
      <c r="C282" s="279"/>
      <c r="D282" s="7" t="s">
        <v>2</v>
      </c>
      <c r="E282" s="8">
        <v>1</v>
      </c>
      <c r="F282" s="279"/>
      <c r="G282" s="18">
        <f>B281*E282</f>
        <v>2.5300000000000002</v>
      </c>
      <c r="H282" s="91"/>
      <c r="I282" s="94"/>
      <c r="J282" s="318">
        <v>0.23</v>
      </c>
      <c r="K282" s="247" t="s">
        <v>68</v>
      </c>
      <c r="L282" s="318">
        <v>1</v>
      </c>
      <c r="M282" s="318"/>
      <c r="N282" s="318"/>
      <c r="O282" s="17">
        <f>J282*L282</f>
        <v>0.23</v>
      </c>
      <c r="P282" s="7" t="s">
        <v>29</v>
      </c>
      <c r="Q282" s="319"/>
      <c r="R282" s="319"/>
      <c r="S282" s="319"/>
      <c r="T282" s="319"/>
      <c r="U282" s="319"/>
      <c r="V282" s="17">
        <f>O282</f>
        <v>0.23</v>
      </c>
      <c r="W282" s="17"/>
      <c r="X282" s="279"/>
    </row>
    <row r="283" spans="1:24" s="28" customFormat="1" x14ac:dyDescent="0.3">
      <c r="A283" s="94"/>
      <c r="B283" s="288"/>
      <c r="C283" s="279"/>
      <c r="D283" s="7"/>
      <c r="E283" s="8"/>
      <c r="F283" s="279"/>
      <c r="G283" s="18"/>
      <c r="H283" s="91"/>
      <c r="I283" s="94"/>
    </row>
    <row r="284" spans="1:24" s="28" customFormat="1" x14ac:dyDescent="0.3">
      <c r="A284" s="157" t="s">
        <v>7</v>
      </c>
      <c r="B284" s="348" t="s">
        <v>216</v>
      </c>
      <c r="C284" s="348"/>
      <c r="D284" s="348"/>
      <c r="E284" s="348"/>
      <c r="F284" s="303"/>
      <c r="G284" s="303"/>
      <c r="H284" s="91"/>
      <c r="I284" s="157" t="s">
        <v>7</v>
      </c>
      <c r="J284" s="149" t="s">
        <v>216</v>
      </c>
      <c r="K284" s="149"/>
      <c r="L284" s="149"/>
      <c r="M284" s="149"/>
      <c r="N284" s="4"/>
      <c r="O284" s="5"/>
      <c r="P284" s="3"/>
      <c r="Q284" s="3"/>
      <c r="R284" s="3"/>
      <c r="S284" s="6"/>
      <c r="T284" s="6"/>
      <c r="U284" s="6"/>
      <c r="V284" s="17"/>
      <c r="W284" s="17"/>
      <c r="X284" s="303"/>
    </row>
    <row r="285" spans="1:24" s="28" customFormat="1" x14ac:dyDescent="0.3">
      <c r="A285" s="94"/>
      <c r="B285" s="310">
        <f>W285</f>
        <v>8.8799999999999972</v>
      </c>
      <c r="C285" s="7" t="s">
        <v>3</v>
      </c>
      <c r="D285" s="7" t="s">
        <v>1</v>
      </c>
      <c r="E285" s="8">
        <v>1</v>
      </c>
      <c r="F285" s="18">
        <f>B285*E285</f>
        <v>8.8799999999999972</v>
      </c>
      <c r="G285" s="303"/>
      <c r="H285" s="91"/>
      <c r="I285" s="94"/>
      <c r="J285" s="367" t="s">
        <v>217</v>
      </c>
      <c r="K285" s="367"/>
      <c r="L285" s="367"/>
      <c r="M285" s="367"/>
      <c r="N285" s="367"/>
      <c r="O285" s="17">
        <f>1.3+1+0.9+1+1.1+2.1</f>
        <v>7.3999999999999986</v>
      </c>
      <c r="P285" s="7" t="s">
        <v>29</v>
      </c>
      <c r="Q285" s="369">
        <v>1.2</v>
      </c>
      <c r="R285" s="369"/>
      <c r="S285" s="369"/>
      <c r="T285" s="369"/>
      <c r="U285" s="369"/>
      <c r="V285" s="48">
        <f>O285*Q285</f>
        <v>8.8799999999999972</v>
      </c>
      <c r="W285" s="56">
        <f>SUM(V284:V285)</f>
        <v>8.8799999999999972</v>
      </c>
      <c r="X285" s="7" t="s">
        <v>3</v>
      </c>
    </row>
    <row r="286" spans="1:24" s="28" customFormat="1" x14ac:dyDescent="0.3">
      <c r="A286" s="94"/>
      <c r="B286" s="310"/>
      <c r="C286" s="303"/>
      <c r="D286" s="7" t="s">
        <v>2</v>
      </c>
      <c r="E286" s="8">
        <v>1</v>
      </c>
      <c r="F286" s="303"/>
      <c r="G286" s="18">
        <f>B285*E286</f>
        <v>8.8799999999999972</v>
      </c>
      <c r="H286" s="91"/>
      <c r="I286" s="94"/>
      <c r="O286" s="17"/>
      <c r="P286" s="7"/>
      <c r="Q286" s="377"/>
      <c r="R286" s="377"/>
      <c r="S286" s="377"/>
      <c r="T286" s="307"/>
      <c r="U286" s="307"/>
      <c r="V286" s="17"/>
      <c r="W286" s="17"/>
      <c r="X286" s="303"/>
    </row>
    <row r="287" spans="1:24" s="28" customFormat="1" x14ac:dyDescent="0.3">
      <c r="A287" s="94"/>
      <c r="B287" s="310"/>
      <c r="C287" s="303"/>
      <c r="D287" s="7"/>
      <c r="E287" s="8"/>
      <c r="F287" s="303"/>
      <c r="G287" s="18"/>
      <c r="H287" s="91"/>
      <c r="I287" s="94"/>
    </row>
    <row r="288" spans="1:24" s="28" customFormat="1" x14ac:dyDescent="0.3">
      <c r="A288" s="157" t="s">
        <v>8</v>
      </c>
      <c r="B288" s="348" t="s">
        <v>199</v>
      </c>
      <c r="C288" s="348"/>
      <c r="D288" s="348"/>
      <c r="E288" s="348"/>
      <c r="F288" s="141"/>
      <c r="G288" s="141"/>
      <c r="H288" s="91"/>
      <c r="I288" s="157" t="s">
        <v>8</v>
      </c>
      <c r="J288" s="149" t="s">
        <v>199</v>
      </c>
      <c r="K288" s="149"/>
      <c r="L288" s="149"/>
      <c r="M288" s="149"/>
      <c r="N288" s="4"/>
      <c r="O288" s="5"/>
      <c r="P288" s="3"/>
      <c r="Q288" s="3"/>
      <c r="R288" s="3"/>
      <c r="S288" s="6"/>
      <c r="T288" s="6"/>
      <c r="U288" s="6"/>
      <c r="V288" s="17"/>
      <c r="W288" s="17"/>
      <c r="X288" s="141"/>
    </row>
    <row r="289" spans="1:24" s="28" customFormat="1" x14ac:dyDescent="0.3">
      <c r="A289" s="94"/>
      <c r="B289" s="148">
        <f>W289</f>
        <v>6.33</v>
      </c>
      <c r="C289" s="7" t="s">
        <v>29</v>
      </c>
      <c r="D289" s="7" t="s">
        <v>1</v>
      </c>
      <c r="E289" s="8">
        <v>1</v>
      </c>
      <c r="F289" s="18">
        <f>B289*E289</f>
        <v>6.33</v>
      </c>
      <c r="G289" s="141"/>
      <c r="H289" s="91"/>
      <c r="I289" s="94"/>
      <c r="J289" s="377">
        <v>6.33</v>
      </c>
      <c r="K289" s="377"/>
      <c r="L289" s="377"/>
      <c r="M289" s="377"/>
      <c r="N289" s="377"/>
      <c r="O289" s="17">
        <f>J289</f>
        <v>6.33</v>
      </c>
      <c r="P289" s="7" t="s">
        <v>29</v>
      </c>
      <c r="Q289" s="142"/>
      <c r="R289" s="142"/>
      <c r="S289" s="142"/>
      <c r="T289" s="142"/>
      <c r="U289" s="142"/>
      <c r="V289" s="17">
        <f>O289</f>
        <v>6.33</v>
      </c>
      <c r="W289" s="56">
        <f>SUM(V288:V289)</f>
        <v>6.33</v>
      </c>
      <c r="X289" s="7" t="s">
        <v>29</v>
      </c>
    </row>
    <row r="290" spans="1:24" s="28" customFormat="1" x14ac:dyDescent="0.3">
      <c r="A290" s="94"/>
      <c r="B290" s="148"/>
      <c r="C290" s="141"/>
      <c r="D290" s="7" t="s">
        <v>2</v>
      </c>
      <c r="E290" s="8">
        <v>1</v>
      </c>
      <c r="F290" s="141"/>
      <c r="G290" s="18">
        <f>B289*E290</f>
        <v>6.33</v>
      </c>
      <c r="H290" s="91"/>
      <c r="I290" s="94"/>
      <c r="J290" s="377"/>
      <c r="K290" s="377"/>
      <c r="L290" s="377"/>
      <c r="M290" s="377"/>
      <c r="N290" s="377"/>
      <c r="O290" s="17"/>
      <c r="P290" s="7"/>
      <c r="Q290" s="377"/>
      <c r="R290" s="377"/>
      <c r="S290" s="377"/>
      <c r="T290" s="142"/>
      <c r="U290" s="142"/>
      <c r="V290" s="17"/>
      <c r="W290" s="17"/>
      <c r="X290" s="141"/>
    </row>
    <row r="291" spans="1:24" s="28" customFormat="1" x14ac:dyDescent="0.3">
      <c r="A291" s="94"/>
      <c r="B291" s="121"/>
      <c r="C291" s="118"/>
      <c r="D291" s="7"/>
      <c r="E291" s="8"/>
      <c r="F291" s="118"/>
      <c r="G291" s="18"/>
      <c r="H291" s="91"/>
      <c r="I291" s="94"/>
      <c r="J291" s="117"/>
      <c r="K291" s="117"/>
      <c r="L291" s="117"/>
      <c r="M291" s="117"/>
      <c r="N291" s="117"/>
      <c r="O291" s="17"/>
      <c r="P291" s="7"/>
      <c r="Q291" s="117"/>
      <c r="R291" s="117"/>
      <c r="S291" s="117"/>
      <c r="T291" s="117"/>
      <c r="U291" s="117"/>
      <c r="V291" s="17"/>
      <c r="W291" s="17"/>
      <c r="X291" s="118"/>
    </row>
    <row r="292" spans="1:24" s="23" customFormat="1" ht="15.6" x14ac:dyDescent="0.3">
      <c r="A292" s="330"/>
      <c r="B292" s="41" t="s">
        <v>31</v>
      </c>
      <c r="C292" s="20"/>
      <c r="D292" s="11"/>
      <c r="E292" s="16"/>
      <c r="F292" s="21">
        <f>SUM(F246:F291)</f>
        <v>336.0329999999999</v>
      </c>
      <c r="G292" s="21">
        <f>SUM(G246:G291)</f>
        <v>336.0329999999999</v>
      </c>
      <c r="H292" s="91"/>
      <c r="I292" s="296"/>
      <c r="J292" s="4"/>
      <c r="K292" s="4"/>
      <c r="L292" s="4"/>
      <c r="M292" s="4"/>
      <c r="N292" s="4"/>
      <c r="O292" s="48"/>
      <c r="P292" s="67"/>
      <c r="Q292" s="67"/>
      <c r="R292" s="67"/>
      <c r="S292" s="49"/>
      <c r="T292" s="49"/>
      <c r="U292" s="49"/>
      <c r="V292" s="17"/>
      <c r="W292" s="17"/>
      <c r="X292" s="67"/>
    </row>
    <row r="293" spans="1:24" s="23" customFormat="1" ht="15.6" x14ac:dyDescent="0.3">
      <c r="A293" s="330"/>
      <c r="B293" s="41"/>
      <c r="C293" s="20"/>
      <c r="D293" s="11"/>
      <c r="E293" s="16"/>
      <c r="F293" s="21"/>
      <c r="G293" s="21"/>
      <c r="H293" s="91"/>
      <c r="I293" s="296"/>
      <c r="J293" s="4"/>
      <c r="K293" s="4"/>
      <c r="L293" s="4"/>
      <c r="M293" s="4"/>
      <c r="N293" s="4"/>
      <c r="O293" s="48"/>
      <c r="P293" s="67"/>
      <c r="Q293" s="67"/>
      <c r="R293" s="67"/>
      <c r="S293" s="49"/>
      <c r="T293" s="49"/>
      <c r="U293" s="49"/>
      <c r="V293" s="17"/>
      <c r="W293" s="17"/>
      <c r="X293" s="67"/>
    </row>
    <row r="294" spans="1:24" s="23" customFormat="1" ht="15.6" x14ac:dyDescent="0.3">
      <c r="A294" s="330"/>
      <c r="B294" s="41"/>
      <c r="C294" s="20"/>
      <c r="D294" s="11"/>
      <c r="E294" s="16"/>
      <c r="F294" s="21"/>
      <c r="G294" s="21"/>
      <c r="H294" s="91"/>
      <c r="I294" s="296"/>
      <c r="J294" s="4"/>
      <c r="K294" s="4"/>
      <c r="L294" s="4"/>
      <c r="M294" s="4"/>
      <c r="N294" s="4"/>
      <c r="O294" s="48"/>
      <c r="P294" s="67"/>
      <c r="Q294" s="67"/>
      <c r="R294" s="67"/>
      <c r="S294" s="49"/>
      <c r="T294" s="49"/>
      <c r="U294" s="49"/>
      <c r="V294" s="17"/>
      <c r="W294" s="17"/>
      <c r="X294" s="67"/>
    </row>
    <row r="295" spans="1:24" s="24" customFormat="1" ht="18" x14ac:dyDescent="0.35">
      <c r="A295" s="94"/>
      <c r="B295" s="80" t="s">
        <v>26</v>
      </c>
      <c r="C295" s="67"/>
      <c r="D295" s="67"/>
      <c r="E295" s="16"/>
      <c r="F295" s="21"/>
      <c r="G295" s="21"/>
      <c r="H295" s="92"/>
      <c r="I295" s="94"/>
      <c r="J295" s="82" t="s">
        <v>26</v>
      </c>
      <c r="K295" s="82"/>
      <c r="L295" s="82"/>
      <c r="M295" s="82"/>
      <c r="N295" s="82"/>
      <c r="O295" s="17"/>
      <c r="P295" s="67"/>
      <c r="Q295" s="67"/>
      <c r="R295" s="67"/>
      <c r="S295" s="50"/>
      <c r="T295" s="50"/>
      <c r="U295" s="50"/>
      <c r="V295" s="53"/>
      <c r="W295" s="53"/>
      <c r="X295" s="19"/>
    </row>
    <row r="296" spans="1:24" s="22" customFormat="1" x14ac:dyDescent="0.3">
      <c r="A296" s="123" t="s">
        <v>0</v>
      </c>
      <c r="B296" s="353" t="s">
        <v>62</v>
      </c>
      <c r="C296" s="353"/>
      <c r="D296" s="353"/>
      <c r="E296" s="353"/>
      <c r="F296" s="21"/>
      <c r="G296" s="21"/>
      <c r="H296" s="92"/>
      <c r="I296" s="123" t="s">
        <v>0</v>
      </c>
      <c r="J296" s="303" t="s">
        <v>62</v>
      </c>
      <c r="K296" s="303"/>
      <c r="L296" s="303"/>
      <c r="M296" s="303"/>
      <c r="N296" s="303"/>
      <c r="O296" s="303"/>
      <c r="P296" s="303"/>
      <c r="Q296" s="67"/>
      <c r="R296" s="67"/>
      <c r="S296" s="50"/>
      <c r="T296" s="50"/>
      <c r="U296" s="50"/>
      <c r="V296" s="53"/>
      <c r="W296" s="53"/>
      <c r="X296" s="19"/>
    </row>
    <row r="297" spans="1:24" s="22" customFormat="1" ht="30" customHeight="1" x14ac:dyDescent="0.3">
      <c r="A297" s="330"/>
      <c r="B297" s="68">
        <f>W311</f>
        <v>455.49</v>
      </c>
      <c r="C297" s="67" t="s">
        <v>3</v>
      </c>
      <c r="D297" s="7" t="s">
        <v>1</v>
      </c>
      <c r="E297" s="8">
        <v>1</v>
      </c>
      <c r="F297" s="18">
        <f>B297*E297</f>
        <v>455.49</v>
      </c>
      <c r="G297" s="67"/>
      <c r="H297" s="92"/>
      <c r="I297" s="296"/>
      <c r="J297" s="367" t="s">
        <v>218</v>
      </c>
      <c r="K297" s="367"/>
      <c r="L297" s="367"/>
      <c r="M297" s="367"/>
      <c r="N297" s="367"/>
      <c r="O297" s="187">
        <f>6.1+6.2+26.3+16.8+11+6.5+6.5+5.3+5.3+5.1+8.3+5.1</f>
        <v>108.49999999999999</v>
      </c>
      <c r="P297" s="7" t="s">
        <v>29</v>
      </c>
      <c r="Q297" s="369">
        <v>2.85</v>
      </c>
      <c r="R297" s="369"/>
      <c r="S297" s="369"/>
      <c r="T297" s="369"/>
      <c r="U297" s="369"/>
      <c r="V297" s="17">
        <f>O297*Q297</f>
        <v>309.22499999999997</v>
      </c>
      <c r="W297" s="53"/>
      <c r="X297" s="19"/>
    </row>
    <row r="298" spans="1:24" s="29" customFormat="1" ht="15" customHeight="1" x14ac:dyDescent="0.3">
      <c r="A298" s="330"/>
      <c r="B298" s="278"/>
      <c r="C298" s="271"/>
      <c r="D298" s="7" t="s">
        <v>2</v>
      </c>
      <c r="E298" s="8">
        <v>1</v>
      </c>
      <c r="F298" s="67"/>
      <c r="G298" s="18">
        <f>B297*E298</f>
        <v>455.49</v>
      </c>
      <c r="H298" s="92"/>
      <c r="I298" s="296"/>
      <c r="J298" s="367" t="s">
        <v>219</v>
      </c>
      <c r="K298" s="367"/>
      <c r="L298" s="367"/>
      <c r="M298" s="367"/>
      <c r="N298" s="367"/>
      <c r="O298" s="187">
        <f>11+13.2+6.4+13.2+6.4+11+7.1+8.2+8.2</f>
        <v>84.7</v>
      </c>
      <c r="P298" s="7" t="s">
        <v>29</v>
      </c>
      <c r="Q298" s="369">
        <v>2.85</v>
      </c>
      <c r="R298" s="369"/>
      <c r="S298" s="369"/>
      <c r="T298" s="369"/>
      <c r="U298" s="369"/>
      <c r="V298" s="17">
        <f>O298*Q298</f>
        <v>241.39500000000001</v>
      </c>
      <c r="W298" s="53"/>
      <c r="X298" s="19"/>
    </row>
    <row r="299" spans="1:24" s="29" customFormat="1" x14ac:dyDescent="0.3">
      <c r="A299" s="330"/>
      <c r="B299" s="121"/>
      <c r="C299" s="118"/>
      <c r="H299" s="92"/>
      <c r="I299" s="296"/>
      <c r="J299" s="117" t="s">
        <v>78</v>
      </c>
      <c r="K299" s="117"/>
      <c r="L299" s="117"/>
      <c r="M299" s="117"/>
      <c r="N299" s="117"/>
      <c r="O299" s="17"/>
      <c r="P299" s="7"/>
      <c r="Q299" s="120"/>
      <c r="R299" s="120"/>
      <c r="S299" s="120"/>
      <c r="T299" s="120"/>
      <c r="U299" s="120"/>
      <c r="V299" s="17"/>
      <c r="W299" s="53"/>
      <c r="X299" s="19"/>
    </row>
    <row r="300" spans="1:24" s="26" customFormat="1" ht="15" customHeight="1" x14ac:dyDescent="0.3">
      <c r="A300" s="330"/>
      <c r="B300" s="68"/>
      <c r="C300" s="67"/>
      <c r="D300" s="7"/>
      <c r="E300" s="8"/>
      <c r="F300" s="67"/>
      <c r="G300" s="18"/>
      <c r="H300" s="92"/>
      <c r="I300" s="296"/>
      <c r="J300" s="112"/>
      <c r="K300" s="291">
        <v>0.6</v>
      </c>
      <c r="L300" s="291">
        <v>0.6</v>
      </c>
      <c r="M300" s="291">
        <v>7</v>
      </c>
      <c r="N300" s="291"/>
      <c r="O300" s="17">
        <f t="shared" ref="O300:O306" si="1">K300*L300*M300</f>
        <v>2.52</v>
      </c>
      <c r="P300" s="7" t="s">
        <v>3</v>
      </c>
      <c r="Q300" s="120"/>
      <c r="R300" s="120"/>
      <c r="S300" s="120"/>
      <c r="T300" s="120"/>
      <c r="U300" s="120"/>
      <c r="V300" s="17"/>
      <c r="W300" s="53"/>
      <c r="X300" s="19"/>
    </row>
    <row r="301" spans="1:24" s="26" customFormat="1" x14ac:dyDescent="0.3">
      <c r="A301" s="330"/>
      <c r="B301" s="68"/>
      <c r="C301" s="67"/>
      <c r="D301" s="7"/>
      <c r="E301" s="8"/>
      <c r="F301" s="67"/>
      <c r="G301" s="18"/>
      <c r="H301" s="92"/>
      <c r="I301" s="296"/>
      <c r="J301" s="112"/>
      <c r="K301" s="291">
        <v>0.9</v>
      </c>
      <c r="L301" s="291">
        <v>0.6</v>
      </c>
      <c r="M301" s="291">
        <v>4</v>
      </c>
      <c r="N301" s="291"/>
      <c r="O301" s="17">
        <f t="shared" si="1"/>
        <v>2.16</v>
      </c>
      <c r="P301" s="7" t="s">
        <v>3</v>
      </c>
      <c r="Q301" s="120"/>
      <c r="R301" s="120"/>
      <c r="S301" s="120"/>
      <c r="T301" s="120"/>
      <c r="U301" s="120"/>
      <c r="V301" s="17"/>
      <c r="W301" s="53"/>
      <c r="X301" s="19"/>
    </row>
    <row r="302" spans="1:24" s="29" customFormat="1" x14ac:dyDescent="0.3">
      <c r="A302" s="330"/>
      <c r="B302" s="163"/>
      <c r="C302" s="158"/>
      <c r="D302" s="7"/>
      <c r="E302" s="8"/>
      <c r="F302" s="158"/>
      <c r="G302" s="18"/>
      <c r="H302" s="92"/>
      <c r="I302" s="296"/>
      <c r="J302" s="159"/>
      <c r="K302" s="291">
        <v>0.9</v>
      </c>
      <c r="L302" s="291">
        <v>2.1</v>
      </c>
      <c r="M302" s="291">
        <v>4</v>
      </c>
      <c r="N302" s="291"/>
      <c r="O302" s="17">
        <f t="shared" si="1"/>
        <v>7.5600000000000005</v>
      </c>
      <c r="P302" s="7" t="s">
        <v>3</v>
      </c>
      <c r="Q302" s="161"/>
      <c r="R302" s="161"/>
      <c r="S302" s="161"/>
      <c r="T302" s="161"/>
      <c r="U302" s="161"/>
      <c r="V302" s="17"/>
      <c r="W302" s="53"/>
      <c r="X302" s="19"/>
    </row>
    <row r="303" spans="1:24" s="29" customFormat="1" x14ac:dyDescent="0.3">
      <c r="A303" s="330"/>
      <c r="B303" s="163"/>
      <c r="C303" s="158"/>
      <c r="D303" s="7"/>
      <c r="E303" s="8"/>
      <c r="F303" s="158"/>
      <c r="G303" s="18"/>
      <c r="H303" s="92"/>
      <c r="I303" s="296"/>
      <c r="J303" s="159"/>
      <c r="K303" s="291">
        <v>1</v>
      </c>
      <c r="L303" s="291">
        <v>2.1</v>
      </c>
      <c r="M303" s="291">
        <v>1</v>
      </c>
      <c r="N303" s="291"/>
      <c r="O303" s="17">
        <f t="shared" si="1"/>
        <v>2.1</v>
      </c>
      <c r="P303" s="7" t="s">
        <v>3</v>
      </c>
      <c r="Q303" s="161"/>
      <c r="R303" s="161"/>
      <c r="S303" s="161"/>
      <c r="T303" s="161"/>
      <c r="U303" s="161"/>
      <c r="V303" s="17"/>
      <c r="W303" s="53"/>
      <c r="X303" s="19"/>
    </row>
    <row r="304" spans="1:24" s="29" customFormat="1" x14ac:dyDescent="0.3">
      <c r="A304" s="330"/>
      <c r="B304" s="163"/>
      <c r="C304" s="158"/>
      <c r="D304" s="7"/>
      <c r="E304" s="8"/>
      <c r="F304" s="158"/>
      <c r="G304" s="18"/>
      <c r="H304" s="92"/>
      <c r="I304" s="296"/>
      <c r="J304" s="159"/>
      <c r="K304" s="291">
        <v>1.1000000000000001</v>
      </c>
      <c r="L304" s="291">
        <v>2.1</v>
      </c>
      <c r="M304" s="291">
        <v>1</v>
      </c>
      <c r="N304" s="291"/>
      <c r="O304" s="17">
        <f t="shared" si="1"/>
        <v>2.3100000000000005</v>
      </c>
      <c r="P304" s="7" t="s">
        <v>3</v>
      </c>
      <c r="Q304" s="161"/>
      <c r="R304" s="161"/>
      <c r="S304" s="161"/>
      <c r="T304" s="161"/>
      <c r="U304" s="161"/>
      <c r="V304" s="17"/>
      <c r="W304" s="53"/>
      <c r="X304" s="19"/>
    </row>
    <row r="305" spans="1:25" s="29" customFormat="1" x14ac:dyDescent="0.3">
      <c r="A305" s="330"/>
      <c r="B305" s="278"/>
      <c r="C305" s="271"/>
      <c r="D305" s="7"/>
      <c r="E305" s="8"/>
      <c r="F305" s="271"/>
      <c r="G305" s="18"/>
      <c r="H305" s="92"/>
      <c r="I305" s="296"/>
      <c r="J305" s="273"/>
      <c r="K305" s="281">
        <v>1.8</v>
      </c>
      <c r="L305" s="281">
        <v>2.1</v>
      </c>
      <c r="M305" s="281">
        <v>1</v>
      </c>
      <c r="N305" s="281"/>
      <c r="O305" s="17">
        <f t="shared" si="1"/>
        <v>3.7800000000000002</v>
      </c>
      <c r="P305" s="7" t="s">
        <v>3</v>
      </c>
      <c r="Q305" s="277"/>
      <c r="R305" s="277"/>
      <c r="S305" s="277"/>
      <c r="T305" s="277"/>
      <c r="U305" s="277"/>
      <c r="V305" s="17"/>
      <c r="W305" s="53"/>
      <c r="X305" s="19"/>
    </row>
    <row r="306" spans="1:25" s="29" customFormat="1" x14ac:dyDescent="0.3">
      <c r="A306" s="330"/>
      <c r="B306" s="278"/>
      <c r="C306" s="271"/>
      <c r="D306" s="7"/>
      <c r="E306" s="8"/>
      <c r="F306" s="271"/>
      <c r="G306" s="18"/>
      <c r="H306" s="92"/>
      <c r="I306" s="296"/>
      <c r="J306" s="273"/>
      <c r="K306" s="281">
        <v>1.8</v>
      </c>
      <c r="L306" s="281">
        <v>2.4</v>
      </c>
      <c r="M306" s="281">
        <v>3</v>
      </c>
      <c r="N306" s="281"/>
      <c r="O306" s="17">
        <f t="shared" si="1"/>
        <v>12.96</v>
      </c>
      <c r="P306" s="7" t="s">
        <v>3</v>
      </c>
      <c r="Q306" s="277"/>
      <c r="R306" s="277"/>
      <c r="S306" s="277"/>
      <c r="T306" s="277"/>
      <c r="U306" s="277"/>
      <c r="V306" s="17"/>
      <c r="W306" s="53"/>
      <c r="X306" s="19"/>
    </row>
    <row r="307" spans="1:25" s="29" customFormat="1" x14ac:dyDescent="0.3">
      <c r="A307" s="330"/>
      <c r="B307" s="121"/>
      <c r="C307" s="118"/>
      <c r="D307" s="7"/>
      <c r="E307" s="8"/>
      <c r="F307" s="118"/>
      <c r="G307" s="18"/>
      <c r="H307" s="92"/>
      <c r="I307" s="296"/>
      <c r="J307" s="119"/>
      <c r="K307" s="119"/>
      <c r="L307" s="119"/>
      <c r="M307" s="119">
        <f>SUM(M300:M306)</f>
        <v>21</v>
      </c>
      <c r="N307" s="119"/>
      <c r="O307" s="17">
        <f>SUM(O300:O306)</f>
        <v>33.39</v>
      </c>
      <c r="P307" s="7" t="s">
        <v>3</v>
      </c>
      <c r="Q307" s="369">
        <v>-1</v>
      </c>
      <c r="R307" s="369"/>
      <c r="S307" s="369"/>
      <c r="T307" s="369"/>
      <c r="U307" s="369"/>
      <c r="V307" s="17">
        <f>O307*Q307</f>
        <v>-33.39</v>
      </c>
      <c r="W307" s="53"/>
      <c r="X307" s="19"/>
    </row>
    <row r="308" spans="1:25" s="29" customFormat="1" x14ac:dyDescent="0.3">
      <c r="A308" s="330"/>
      <c r="B308" s="68"/>
      <c r="C308" s="67"/>
      <c r="D308" s="7"/>
      <c r="E308" s="8"/>
      <c r="F308" s="67"/>
      <c r="G308" s="18"/>
      <c r="H308" s="92"/>
      <c r="I308" s="296"/>
      <c r="J308" s="377" t="s">
        <v>72</v>
      </c>
      <c r="K308" s="377"/>
      <c r="L308" s="377"/>
      <c r="M308" s="377"/>
      <c r="N308" s="377"/>
      <c r="O308" s="17"/>
      <c r="P308" s="7"/>
      <c r="Q308" s="7"/>
      <c r="R308" s="7"/>
      <c r="S308" s="66"/>
      <c r="T308" s="66"/>
      <c r="U308" s="66"/>
      <c r="V308" s="17"/>
      <c r="W308" s="53"/>
      <c r="X308" s="19"/>
    </row>
    <row r="309" spans="1:25" s="29" customFormat="1" x14ac:dyDescent="0.3">
      <c r="A309" s="330"/>
      <c r="B309" s="256"/>
      <c r="C309" s="251"/>
      <c r="D309" s="7"/>
      <c r="E309" s="8"/>
      <c r="F309" s="251"/>
      <c r="G309" s="18"/>
      <c r="H309" s="92"/>
      <c r="I309" s="296"/>
      <c r="J309" s="254"/>
      <c r="K309" s="304">
        <v>0.9</v>
      </c>
      <c r="L309" s="304">
        <v>2.1</v>
      </c>
      <c r="M309" s="304">
        <v>8</v>
      </c>
      <c r="N309" s="261"/>
      <c r="O309" s="17">
        <f>K309*L309*M309</f>
        <v>15.120000000000001</v>
      </c>
      <c r="P309" s="7" t="s">
        <v>3</v>
      </c>
      <c r="Q309" s="7"/>
      <c r="R309" s="7"/>
      <c r="S309" s="254"/>
      <c r="T309" s="254"/>
      <c r="U309" s="254"/>
      <c r="V309" s="17"/>
      <c r="W309" s="53"/>
      <c r="X309" s="19"/>
    </row>
    <row r="310" spans="1:25" s="29" customFormat="1" x14ac:dyDescent="0.3">
      <c r="A310" s="330"/>
      <c r="B310" s="68"/>
      <c r="C310" s="67"/>
      <c r="D310" s="7"/>
      <c r="E310" s="8"/>
      <c r="F310" s="67"/>
      <c r="G310" s="18"/>
      <c r="H310" s="92"/>
      <c r="I310" s="296"/>
      <c r="J310" s="110"/>
      <c r="K310" s="304">
        <v>0.75</v>
      </c>
      <c r="L310" s="304">
        <v>2.1</v>
      </c>
      <c r="M310" s="304">
        <v>10</v>
      </c>
      <c r="N310" s="261"/>
      <c r="O310" s="17">
        <f>K310*L310*M310</f>
        <v>15.750000000000002</v>
      </c>
      <c r="P310" s="7" t="s">
        <v>3</v>
      </c>
      <c r="Q310" s="7"/>
      <c r="R310" s="7"/>
      <c r="S310" s="110"/>
      <c r="T310" s="110"/>
      <c r="U310" s="110"/>
      <c r="V310" s="17"/>
      <c r="W310" s="53"/>
      <c r="X310" s="19"/>
    </row>
    <row r="311" spans="1:25" s="29" customFormat="1" x14ac:dyDescent="0.3">
      <c r="A311" s="330"/>
      <c r="B311" s="121"/>
      <c r="C311" s="118"/>
      <c r="D311" s="7"/>
      <c r="E311" s="8"/>
      <c r="F311" s="118"/>
      <c r="G311" s="18"/>
      <c r="H311" s="92"/>
      <c r="I311" s="296"/>
      <c r="J311" s="117"/>
      <c r="K311" s="62"/>
      <c r="L311" s="62"/>
      <c r="M311" s="62"/>
      <c r="N311" s="62"/>
      <c r="O311" s="17">
        <f>SUM(O309:O310)</f>
        <v>30.870000000000005</v>
      </c>
      <c r="P311" s="251" t="s">
        <v>3</v>
      </c>
      <c r="Q311" s="369">
        <v>-2</v>
      </c>
      <c r="R311" s="369"/>
      <c r="S311" s="369"/>
      <c r="T311" s="369"/>
      <c r="U311" s="369"/>
      <c r="V311" s="48">
        <f>O311*Q311</f>
        <v>-61.740000000000009</v>
      </c>
      <c r="W311" s="63">
        <f>SUM(V297:V311)</f>
        <v>455.49</v>
      </c>
      <c r="X311" s="19" t="s">
        <v>3</v>
      </c>
    </row>
    <row r="312" spans="1:25" s="29" customFormat="1" x14ac:dyDescent="0.3">
      <c r="A312" s="330"/>
      <c r="B312" s="68"/>
      <c r="C312" s="67"/>
      <c r="D312" s="7"/>
      <c r="E312" s="8"/>
      <c r="F312" s="67"/>
      <c r="G312" s="18"/>
      <c r="H312" s="92"/>
      <c r="I312" s="296"/>
      <c r="J312" s="62"/>
      <c r="K312" s="62"/>
      <c r="L312" s="62"/>
      <c r="M312" s="62"/>
      <c r="N312" s="62"/>
      <c r="O312" s="17"/>
      <c r="P312" s="67"/>
      <c r="Q312" s="86"/>
      <c r="R312" s="86"/>
      <c r="S312" s="86"/>
      <c r="T312" s="86"/>
      <c r="U312" s="86"/>
      <c r="V312" s="48"/>
      <c r="W312" s="53"/>
      <c r="X312" s="19"/>
      <c r="Y312" s="87"/>
    </row>
    <row r="313" spans="1:25" s="22" customFormat="1" x14ac:dyDescent="0.3">
      <c r="A313" s="123" t="s">
        <v>12</v>
      </c>
      <c r="B313" s="310" t="s">
        <v>220</v>
      </c>
      <c r="C313" s="67"/>
      <c r="D313" s="67"/>
      <c r="E313" s="67"/>
      <c r="F313" s="21"/>
      <c r="G313" s="21"/>
      <c r="H313" s="92"/>
      <c r="I313" s="123" t="s">
        <v>12</v>
      </c>
      <c r="J313" s="310" t="s">
        <v>220</v>
      </c>
      <c r="K313" s="66"/>
      <c r="L313" s="66"/>
      <c r="M313" s="66"/>
      <c r="N313" s="66"/>
      <c r="O313" s="17"/>
      <c r="P313" s="67"/>
      <c r="Q313" s="67"/>
      <c r="R313" s="67"/>
      <c r="S313" s="50"/>
      <c r="T313" s="50"/>
      <c r="U313" s="50"/>
      <c r="V313" s="53"/>
      <c r="W313" s="53"/>
      <c r="X313" s="19"/>
    </row>
    <row r="314" spans="1:25" s="22" customFormat="1" ht="15" customHeight="1" x14ac:dyDescent="0.3">
      <c r="A314" s="330"/>
      <c r="B314" s="68">
        <f>W315</f>
        <v>85.5</v>
      </c>
      <c r="C314" s="67" t="s">
        <v>29</v>
      </c>
      <c r="D314" s="7" t="s">
        <v>1</v>
      </c>
      <c r="E314" s="8">
        <v>1</v>
      </c>
      <c r="F314" s="18">
        <f>B314*E314</f>
        <v>85.5</v>
      </c>
      <c r="G314" s="67"/>
      <c r="H314" s="92"/>
      <c r="I314" s="296"/>
      <c r="J314" s="367" t="s">
        <v>221</v>
      </c>
      <c r="K314" s="367"/>
      <c r="L314" s="367"/>
      <c r="M314" s="367"/>
      <c r="N314" s="367"/>
      <c r="O314" s="17">
        <f>2.4*7+3*4+5.1*4+5.2+5.3+6+6.6*3</f>
        <v>85.5</v>
      </c>
      <c r="P314" s="7" t="s">
        <v>29</v>
      </c>
      <c r="Q314" s="7"/>
      <c r="R314" s="7"/>
      <c r="S314" s="50"/>
      <c r="T314" s="50"/>
      <c r="U314" s="50"/>
      <c r="V314" s="17">
        <f>O314</f>
        <v>85.5</v>
      </c>
      <c r="W314" s="64"/>
      <c r="X314" s="7"/>
    </row>
    <row r="315" spans="1:25" s="22" customFormat="1" x14ac:dyDescent="0.3">
      <c r="A315" s="330"/>
      <c r="B315" s="68"/>
      <c r="C315" s="67"/>
      <c r="D315" s="7" t="s">
        <v>2</v>
      </c>
      <c r="E315" s="8">
        <v>1</v>
      </c>
      <c r="F315" s="67"/>
      <c r="G315" s="18">
        <f>B314*E315</f>
        <v>85.5</v>
      </c>
      <c r="H315" s="92"/>
      <c r="I315" s="296"/>
      <c r="J315" s="377">
        <v>0</v>
      </c>
      <c r="K315" s="377"/>
      <c r="L315" s="377"/>
      <c r="M315" s="377"/>
      <c r="N315" s="377"/>
      <c r="O315" s="17">
        <v>0</v>
      </c>
      <c r="P315" s="7" t="s">
        <v>29</v>
      </c>
      <c r="Q315" s="7"/>
      <c r="R315" s="7"/>
      <c r="S315" s="50"/>
      <c r="T315" s="50"/>
      <c r="U315" s="50"/>
      <c r="V315" s="17">
        <f>O315</f>
        <v>0</v>
      </c>
      <c r="W315" s="56">
        <f>SUM(V314:V315)</f>
        <v>85.5</v>
      </c>
      <c r="X315" s="7" t="s">
        <v>29</v>
      </c>
    </row>
    <row r="316" spans="1:25" s="29" customFormat="1" x14ac:dyDescent="0.3">
      <c r="A316" s="330"/>
      <c r="B316" s="71"/>
      <c r="C316" s="111"/>
      <c r="D316" s="7"/>
      <c r="E316" s="8"/>
      <c r="F316" s="111"/>
      <c r="G316" s="18"/>
      <c r="H316" s="92"/>
      <c r="I316" s="296"/>
    </row>
    <row r="317" spans="1:25" s="29" customFormat="1" x14ac:dyDescent="0.3">
      <c r="A317" s="330"/>
      <c r="B317" s="121"/>
      <c r="C317" s="118"/>
      <c r="D317" s="7"/>
      <c r="E317" s="8"/>
      <c r="F317" s="118"/>
      <c r="G317" s="18"/>
      <c r="H317" s="92"/>
      <c r="I317" s="296"/>
      <c r="J317" s="117"/>
      <c r="K317" s="117"/>
      <c r="L317" s="117"/>
      <c r="M317" s="117"/>
      <c r="N317" s="117"/>
      <c r="O317" s="17"/>
      <c r="P317" s="7"/>
      <c r="Q317" s="7"/>
      <c r="R317" s="7"/>
      <c r="S317" s="50"/>
      <c r="T317" s="50"/>
      <c r="U317" s="50"/>
      <c r="V317" s="17"/>
      <c r="W317" s="17"/>
      <c r="X317" s="7"/>
    </row>
    <row r="318" spans="1:25" s="126" customFormat="1" x14ac:dyDescent="0.3">
      <c r="A318" s="123" t="s">
        <v>4</v>
      </c>
      <c r="B318" s="164" t="s">
        <v>108</v>
      </c>
      <c r="C318" s="96"/>
      <c r="D318" s="96"/>
      <c r="E318" s="96"/>
      <c r="F318" s="96"/>
      <c r="G318" s="96"/>
      <c r="H318" s="92"/>
      <c r="I318" s="123" t="s">
        <v>4</v>
      </c>
      <c r="J318" s="164" t="s">
        <v>108</v>
      </c>
      <c r="K318" s="164"/>
      <c r="L318" s="164"/>
      <c r="M318" s="164"/>
      <c r="N318" s="164"/>
      <c r="O318" s="164"/>
      <c r="P318" s="164"/>
      <c r="Q318" s="96"/>
      <c r="R318" s="96"/>
      <c r="S318" s="125"/>
      <c r="T318" s="125"/>
      <c r="U318" s="125"/>
      <c r="V318" s="57"/>
      <c r="W318" s="57"/>
      <c r="X318" s="96"/>
    </row>
    <row r="319" spans="1:25" s="126" customFormat="1" x14ac:dyDescent="0.3">
      <c r="A319" s="330"/>
      <c r="B319" s="255" t="s">
        <v>177</v>
      </c>
      <c r="C319" s="96"/>
      <c r="D319" s="96"/>
      <c r="E319" s="96"/>
      <c r="F319" s="96"/>
      <c r="G319" s="96"/>
      <c r="H319" s="92"/>
      <c r="I319" s="296"/>
      <c r="J319" s="255" t="s">
        <v>177</v>
      </c>
      <c r="K319" s="164"/>
      <c r="L319" s="164"/>
      <c r="M319" s="164"/>
      <c r="N319" s="164"/>
      <c r="O319" s="164"/>
      <c r="P319" s="164"/>
      <c r="Q319" s="96"/>
      <c r="R319" s="96"/>
      <c r="S319" s="160"/>
      <c r="T319" s="160"/>
      <c r="U319" s="160"/>
      <c r="V319" s="57"/>
      <c r="W319" s="57"/>
      <c r="X319" s="96"/>
    </row>
    <row r="320" spans="1:25" s="126" customFormat="1" x14ac:dyDescent="0.3">
      <c r="A320" s="330"/>
      <c r="B320" s="38">
        <f>W330</f>
        <v>134.46</v>
      </c>
      <c r="C320" s="96" t="s">
        <v>3</v>
      </c>
      <c r="D320" s="127" t="s">
        <v>1</v>
      </c>
      <c r="E320" s="128">
        <v>1</v>
      </c>
      <c r="F320" s="129">
        <f>B320*E320</f>
        <v>134.46</v>
      </c>
      <c r="G320" s="96"/>
      <c r="H320" s="92"/>
      <c r="I320" s="296"/>
      <c r="J320" s="370" t="s">
        <v>222</v>
      </c>
      <c r="K320" s="370"/>
      <c r="L320" s="370"/>
      <c r="M320" s="370"/>
      <c r="N320" s="370"/>
      <c r="O320" s="57">
        <f>17.5*2+11*2</f>
        <v>57</v>
      </c>
      <c r="P320" s="127" t="s">
        <v>29</v>
      </c>
      <c r="Q320" s="371">
        <v>2.7</v>
      </c>
      <c r="R320" s="371"/>
      <c r="S320" s="371"/>
      <c r="T320" s="371"/>
      <c r="U320" s="371"/>
      <c r="V320" s="57">
        <f>O320*Q320</f>
        <v>153.9</v>
      </c>
      <c r="W320" s="57"/>
      <c r="X320" s="96"/>
    </row>
    <row r="321" spans="1:24" s="126" customFormat="1" x14ac:dyDescent="0.3">
      <c r="A321" s="330"/>
      <c r="B321" s="244"/>
      <c r="C321" s="238"/>
      <c r="D321" s="127" t="s">
        <v>2</v>
      </c>
      <c r="E321" s="128">
        <v>1</v>
      </c>
      <c r="F321" s="96"/>
      <c r="G321" s="129">
        <f>B320*E321</f>
        <v>134.46</v>
      </c>
      <c r="H321" s="92"/>
      <c r="I321" s="296"/>
      <c r="J321" s="370" t="s">
        <v>223</v>
      </c>
      <c r="K321" s="370"/>
      <c r="L321" s="370"/>
      <c r="M321" s="370"/>
      <c r="N321" s="370"/>
      <c r="O321" s="57">
        <v>4.2</v>
      </c>
      <c r="P321" s="127" t="s">
        <v>29</v>
      </c>
      <c r="Q321" s="371">
        <v>2.4</v>
      </c>
      <c r="R321" s="371"/>
      <c r="S321" s="371"/>
      <c r="T321" s="371"/>
      <c r="U321" s="371"/>
      <c r="V321" s="57">
        <f>O321*Q321</f>
        <v>10.08</v>
      </c>
      <c r="W321" s="57"/>
      <c r="X321" s="238"/>
    </row>
    <row r="322" spans="1:24" s="126" customFormat="1" x14ac:dyDescent="0.3">
      <c r="A322" s="330"/>
      <c r="B322" s="38"/>
      <c r="C322" s="96"/>
      <c r="H322" s="92"/>
      <c r="I322" s="296"/>
      <c r="J322" s="175" t="s">
        <v>78</v>
      </c>
      <c r="K322" s="175"/>
      <c r="L322" s="175"/>
      <c r="M322" s="175"/>
      <c r="N322" s="175"/>
      <c r="O322" s="17"/>
      <c r="P322" s="7"/>
      <c r="Q322" s="161"/>
      <c r="R322" s="161"/>
      <c r="S322" s="161"/>
      <c r="T322" s="161"/>
      <c r="U322" s="161"/>
      <c r="V322" s="17"/>
      <c r="W322" s="57"/>
      <c r="X322" s="96"/>
    </row>
    <row r="323" spans="1:24" s="126" customFormat="1" x14ac:dyDescent="0.3">
      <c r="A323" s="330"/>
      <c r="B323" s="172"/>
      <c r="C323" s="96"/>
      <c r="D323" s="127"/>
      <c r="E323" s="128"/>
      <c r="F323" s="96"/>
      <c r="G323" s="129"/>
      <c r="H323" s="92"/>
      <c r="I323" s="296"/>
      <c r="J323" s="174"/>
      <c r="K323" s="304">
        <v>0.6</v>
      </c>
      <c r="L323" s="304">
        <v>0.6</v>
      </c>
      <c r="M323" s="304">
        <v>7</v>
      </c>
      <c r="N323" s="304"/>
      <c r="O323" s="17">
        <f t="shared" ref="O323:O329" si="2">K323*L323*M323</f>
        <v>2.52</v>
      </c>
      <c r="P323" s="7" t="s">
        <v>3</v>
      </c>
      <c r="Q323" s="171"/>
      <c r="R323" s="171"/>
      <c r="S323" s="171"/>
      <c r="T323" s="171"/>
      <c r="U323" s="171"/>
      <c r="V323" s="17"/>
      <c r="W323" s="57"/>
      <c r="X323" s="96"/>
    </row>
    <row r="324" spans="1:24" s="26" customFormat="1" x14ac:dyDescent="0.3">
      <c r="A324" s="330"/>
      <c r="B324" s="68"/>
      <c r="C324" s="67"/>
      <c r="D324" s="7"/>
      <c r="E324" s="8"/>
      <c r="F324" s="67"/>
      <c r="G324" s="18"/>
      <c r="H324" s="91"/>
      <c r="I324" s="296"/>
      <c r="J324" s="159"/>
      <c r="K324" s="304">
        <v>0.9</v>
      </c>
      <c r="L324" s="304">
        <v>0.6</v>
      </c>
      <c r="M324" s="304">
        <v>4</v>
      </c>
      <c r="N324" s="304"/>
      <c r="O324" s="17">
        <f t="shared" si="2"/>
        <v>2.16</v>
      </c>
      <c r="P324" s="7" t="s">
        <v>3</v>
      </c>
      <c r="Q324" s="161"/>
      <c r="R324" s="161"/>
      <c r="S324" s="161"/>
      <c r="T324" s="161"/>
      <c r="U324" s="161"/>
      <c r="V324" s="17"/>
      <c r="W324" s="17"/>
      <c r="X324" s="67"/>
    </row>
    <row r="325" spans="1:24" s="29" customFormat="1" x14ac:dyDescent="0.3">
      <c r="A325" s="330"/>
      <c r="B325" s="278"/>
      <c r="C325" s="271"/>
      <c r="D325" s="7"/>
      <c r="E325" s="8"/>
      <c r="F325" s="271"/>
      <c r="G325" s="18"/>
      <c r="H325" s="91"/>
      <c r="I325" s="296"/>
      <c r="J325" s="273"/>
      <c r="K325" s="304">
        <v>0.9</v>
      </c>
      <c r="L325" s="304">
        <v>1.8</v>
      </c>
      <c r="M325" s="304">
        <v>4</v>
      </c>
      <c r="N325" s="304"/>
      <c r="O325" s="17">
        <f t="shared" si="2"/>
        <v>6.48</v>
      </c>
      <c r="P325" s="7" t="s">
        <v>3</v>
      </c>
      <c r="Q325" s="277"/>
      <c r="R325" s="277"/>
      <c r="S325" s="277"/>
      <c r="T325" s="277"/>
      <c r="U325" s="277"/>
      <c r="V325" s="17"/>
      <c r="W325" s="17"/>
      <c r="X325" s="271"/>
    </row>
    <row r="326" spans="1:24" s="29" customFormat="1" x14ac:dyDescent="0.3">
      <c r="A326" s="330"/>
      <c r="B326" s="278"/>
      <c r="C326" s="271"/>
      <c r="D326" s="7"/>
      <c r="E326" s="8"/>
      <c r="F326" s="271"/>
      <c r="G326" s="18"/>
      <c r="H326" s="91"/>
      <c r="I326" s="296"/>
      <c r="J326" s="273"/>
      <c r="K326" s="304">
        <v>1</v>
      </c>
      <c r="L326" s="304">
        <v>1.8</v>
      </c>
      <c r="M326" s="304">
        <v>1</v>
      </c>
      <c r="N326" s="304"/>
      <c r="O326" s="17">
        <f t="shared" si="2"/>
        <v>1.8</v>
      </c>
      <c r="P326" s="7" t="s">
        <v>3</v>
      </c>
      <c r="Q326" s="277"/>
      <c r="R326" s="277"/>
      <c r="S326" s="277"/>
      <c r="T326" s="277"/>
      <c r="U326" s="277"/>
      <c r="V326" s="17"/>
      <c r="W326" s="17"/>
      <c r="X326" s="271"/>
    </row>
    <row r="327" spans="1:24" s="29" customFormat="1" x14ac:dyDescent="0.3">
      <c r="A327" s="330"/>
      <c r="B327" s="278"/>
      <c r="C327" s="271"/>
      <c r="D327" s="7"/>
      <c r="E327" s="8"/>
      <c r="F327" s="271"/>
      <c r="G327" s="18"/>
      <c r="H327" s="91"/>
      <c r="I327" s="296"/>
      <c r="J327" s="273"/>
      <c r="K327" s="304">
        <v>1.1000000000000001</v>
      </c>
      <c r="L327" s="304">
        <v>1.8</v>
      </c>
      <c r="M327" s="304">
        <v>1</v>
      </c>
      <c r="N327" s="304"/>
      <c r="O327" s="17">
        <f t="shared" si="2"/>
        <v>1.9800000000000002</v>
      </c>
      <c r="P327" s="7" t="s">
        <v>3</v>
      </c>
      <c r="Q327" s="277"/>
      <c r="R327" s="277"/>
      <c r="S327" s="277"/>
      <c r="T327" s="277"/>
      <c r="U327" s="277"/>
      <c r="V327" s="17"/>
      <c r="W327" s="17"/>
      <c r="X327" s="271"/>
    </row>
    <row r="328" spans="1:24" s="29" customFormat="1" x14ac:dyDescent="0.3">
      <c r="A328" s="330"/>
      <c r="B328" s="71"/>
      <c r="C328" s="70"/>
      <c r="D328" s="7"/>
      <c r="E328" s="8"/>
      <c r="F328" s="70"/>
      <c r="G328" s="18"/>
      <c r="H328" s="91"/>
      <c r="I328" s="296"/>
      <c r="J328" s="159"/>
      <c r="K328" s="304">
        <v>1.8</v>
      </c>
      <c r="L328" s="304">
        <v>1.8</v>
      </c>
      <c r="M328" s="304">
        <v>1</v>
      </c>
      <c r="N328" s="304"/>
      <c r="O328" s="17">
        <f t="shared" si="2"/>
        <v>3.24</v>
      </c>
      <c r="P328" s="7" t="s">
        <v>3</v>
      </c>
      <c r="Q328" s="161"/>
      <c r="R328" s="161"/>
      <c r="S328" s="161"/>
      <c r="T328" s="161"/>
      <c r="U328" s="161"/>
      <c r="V328" s="17"/>
      <c r="W328" s="17"/>
      <c r="X328" s="70"/>
    </row>
    <row r="329" spans="1:24" s="29" customFormat="1" x14ac:dyDescent="0.3">
      <c r="A329" s="330"/>
      <c r="B329" s="163"/>
      <c r="C329" s="158"/>
      <c r="D329" s="7"/>
      <c r="E329" s="8"/>
      <c r="F329" s="158"/>
      <c r="G329" s="18"/>
      <c r="H329" s="91"/>
      <c r="I329" s="296"/>
      <c r="J329" s="159"/>
      <c r="K329" s="304">
        <v>1.8</v>
      </c>
      <c r="L329" s="304">
        <v>2.1</v>
      </c>
      <c r="M329" s="304">
        <v>3</v>
      </c>
      <c r="N329" s="304"/>
      <c r="O329" s="17">
        <f t="shared" si="2"/>
        <v>11.34</v>
      </c>
      <c r="P329" s="7" t="s">
        <v>3</v>
      </c>
      <c r="Q329" s="161"/>
      <c r="R329" s="161"/>
      <c r="S329" s="161"/>
      <c r="T329" s="161"/>
      <c r="U329" s="161"/>
      <c r="V329" s="17"/>
      <c r="W329" s="17"/>
      <c r="X329" s="158"/>
    </row>
    <row r="330" spans="1:24" s="29" customFormat="1" x14ac:dyDescent="0.3">
      <c r="A330" s="330"/>
      <c r="B330" s="155"/>
      <c r="C330" s="150"/>
      <c r="D330" s="7"/>
      <c r="E330" s="8"/>
      <c r="F330" s="150"/>
      <c r="G330" s="18"/>
      <c r="H330" s="91"/>
      <c r="I330" s="296"/>
      <c r="J330" s="159"/>
      <c r="K330" s="159"/>
      <c r="L330" s="159"/>
      <c r="M330" s="159"/>
      <c r="N330" s="159"/>
      <c r="O330" s="17">
        <f>SUM(O323:O329)</f>
        <v>29.52</v>
      </c>
      <c r="P330" s="7" t="s">
        <v>3</v>
      </c>
      <c r="Q330" s="369">
        <v>-1</v>
      </c>
      <c r="R330" s="369"/>
      <c r="S330" s="369"/>
      <c r="T330" s="369"/>
      <c r="U330" s="369"/>
      <c r="V330" s="17">
        <f>O330*Q330</f>
        <v>-29.52</v>
      </c>
      <c r="W330" s="56">
        <f>SUM(V320:V330)</f>
        <v>134.46</v>
      </c>
      <c r="X330" s="111" t="s">
        <v>3</v>
      </c>
    </row>
    <row r="331" spans="1:24" s="29" customFormat="1" x14ac:dyDescent="0.3">
      <c r="A331" s="330"/>
      <c r="B331" s="68"/>
      <c r="C331" s="67"/>
      <c r="D331" s="7"/>
      <c r="E331" s="8"/>
      <c r="F331" s="67"/>
      <c r="G331" s="18"/>
      <c r="H331" s="91"/>
      <c r="I331" s="296"/>
      <c r="J331" s="119"/>
      <c r="K331" s="151"/>
      <c r="L331" s="151"/>
      <c r="M331" s="151"/>
      <c r="N331" s="151"/>
      <c r="O331" s="17"/>
      <c r="P331" s="7"/>
      <c r="Q331" s="120"/>
      <c r="R331" s="120"/>
      <c r="S331" s="120"/>
      <c r="T331" s="120"/>
      <c r="U331" s="120"/>
      <c r="V331" s="17"/>
      <c r="W331" s="17"/>
      <c r="X331" s="67"/>
    </row>
    <row r="332" spans="1:24" s="126" customFormat="1" x14ac:dyDescent="0.3">
      <c r="A332" s="123" t="s">
        <v>5</v>
      </c>
      <c r="B332" s="154" t="s">
        <v>99</v>
      </c>
      <c r="C332" s="96"/>
      <c r="D332" s="96"/>
      <c r="E332" s="96"/>
      <c r="F332" s="96"/>
      <c r="G332" s="96"/>
      <c r="H332" s="92"/>
      <c r="I332" s="123" t="s">
        <v>5</v>
      </c>
      <c r="J332" s="378" t="s">
        <v>99</v>
      </c>
      <c r="K332" s="378"/>
      <c r="L332" s="378"/>
      <c r="M332" s="378"/>
      <c r="N332" s="378"/>
      <c r="O332" s="378"/>
      <c r="P332" s="378"/>
      <c r="Q332" s="96"/>
      <c r="R332" s="96"/>
      <c r="S332" s="146"/>
      <c r="T332" s="146"/>
      <c r="U332" s="146"/>
      <c r="V332" s="57"/>
      <c r="W332" s="57"/>
      <c r="X332" s="96"/>
    </row>
    <row r="333" spans="1:24" s="126" customFormat="1" x14ac:dyDescent="0.3">
      <c r="A333" s="330"/>
      <c r="B333" s="255" t="s">
        <v>186</v>
      </c>
      <c r="C333" s="96"/>
      <c r="D333" s="96"/>
      <c r="E333" s="96"/>
      <c r="F333" s="96"/>
      <c r="G333" s="96"/>
      <c r="H333" s="92"/>
      <c r="I333" s="296"/>
      <c r="J333" s="378" t="s">
        <v>178</v>
      </c>
      <c r="K333" s="378"/>
      <c r="L333" s="378"/>
      <c r="M333" s="378"/>
      <c r="N333" s="378"/>
      <c r="O333" s="378"/>
      <c r="P333" s="378"/>
      <c r="Q333" s="96"/>
      <c r="R333" s="96"/>
      <c r="S333" s="146"/>
      <c r="T333" s="146"/>
      <c r="U333" s="146"/>
      <c r="V333" s="57"/>
      <c r="W333" s="57"/>
      <c r="X333" s="96"/>
    </row>
    <row r="334" spans="1:24" s="126" customFormat="1" x14ac:dyDescent="0.3">
      <c r="A334" s="330"/>
      <c r="B334" s="147">
        <f>W334</f>
        <v>1.05</v>
      </c>
      <c r="C334" s="96" t="s">
        <v>3</v>
      </c>
      <c r="D334" s="127" t="s">
        <v>1</v>
      </c>
      <c r="E334" s="128">
        <v>1</v>
      </c>
      <c r="F334" s="129">
        <f>B334*E334</f>
        <v>1.05</v>
      </c>
      <c r="G334" s="96"/>
      <c r="H334" s="92"/>
      <c r="I334" s="296"/>
      <c r="J334" s="370">
        <v>2.1</v>
      </c>
      <c r="K334" s="370"/>
      <c r="L334" s="370"/>
      <c r="M334" s="370"/>
      <c r="N334" s="370"/>
      <c r="O334" s="57">
        <v>2.1</v>
      </c>
      <c r="P334" s="127" t="s">
        <v>29</v>
      </c>
      <c r="Q334" s="371">
        <v>0.5</v>
      </c>
      <c r="R334" s="371"/>
      <c r="S334" s="371"/>
      <c r="T334" s="371"/>
      <c r="U334" s="371"/>
      <c r="V334" s="57">
        <f>O334*Q334</f>
        <v>1.05</v>
      </c>
      <c r="W334" s="56">
        <f>SUM(V334)</f>
        <v>1.05</v>
      </c>
      <c r="X334" s="141" t="s">
        <v>3</v>
      </c>
    </row>
    <row r="335" spans="1:24" s="126" customFormat="1" x14ac:dyDescent="0.3">
      <c r="A335" s="330"/>
      <c r="B335" s="147"/>
      <c r="C335" s="96"/>
      <c r="D335" s="127" t="s">
        <v>2</v>
      </c>
      <c r="E335" s="128">
        <v>1</v>
      </c>
      <c r="F335" s="96"/>
      <c r="G335" s="129">
        <f>B334*E335</f>
        <v>1.05</v>
      </c>
      <c r="H335" s="92"/>
      <c r="I335" s="296"/>
      <c r="J335" s="142"/>
      <c r="K335" s="142"/>
      <c r="L335" s="142"/>
      <c r="M335" s="142"/>
      <c r="N335" s="142"/>
      <c r="O335" s="17"/>
      <c r="P335" s="7"/>
      <c r="Q335" s="127"/>
      <c r="R335" s="127"/>
      <c r="S335" s="146"/>
      <c r="T335" s="146"/>
      <c r="U335" s="146"/>
      <c r="V335" s="57"/>
      <c r="W335" s="57"/>
      <c r="X335" s="96"/>
    </row>
    <row r="336" spans="1:24" s="126" customFormat="1" x14ac:dyDescent="0.3">
      <c r="A336" s="330"/>
      <c r="B336" s="164"/>
      <c r="C336" s="96"/>
      <c r="D336" s="127"/>
      <c r="E336" s="128"/>
      <c r="F336" s="96"/>
      <c r="G336" s="129"/>
      <c r="H336" s="92"/>
      <c r="I336" s="296"/>
      <c r="J336" s="162"/>
      <c r="K336" s="162"/>
      <c r="L336" s="162"/>
      <c r="M336" s="162"/>
      <c r="N336" s="162"/>
      <c r="O336" s="17"/>
      <c r="P336" s="7"/>
      <c r="Q336" s="127"/>
      <c r="R336" s="127"/>
      <c r="S336" s="160"/>
      <c r="T336" s="160"/>
      <c r="U336" s="160"/>
      <c r="V336" s="57"/>
      <c r="W336" s="57"/>
      <c r="X336" s="96"/>
    </row>
    <row r="337" spans="1:24" s="126" customFormat="1" x14ac:dyDescent="0.3">
      <c r="A337" s="123" t="s">
        <v>6</v>
      </c>
      <c r="B337" s="164" t="s">
        <v>99</v>
      </c>
      <c r="C337" s="96"/>
      <c r="D337" s="96"/>
      <c r="E337" s="96"/>
      <c r="F337" s="96"/>
      <c r="G337" s="96"/>
      <c r="H337" s="92"/>
      <c r="I337" s="123" t="s">
        <v>6</v>
      </c>
      <c r="J337" s="378" t="s">
        <v>99</v>
      </c>
      <c r="K337" s="378"/>
      <c r="L337" s="378"/>
      <c r="M337" s="378"/>
      <c r="N337" s="378"/>
      <c r="O337" s="378"/>
      <c r="P337" s="378"/>
      <c r="Q337" s="96"/>
      <c r="R337" s="96"/>
      <c r="S337" s="160"/>
      <c r="T337" s="160"/>
      <c r="U337" s="160"/>
      <c r="V337" s="57"/>
      <c r="W337" s="57"/>
      <c r="X337" s="96"/>
    </row>
    <row r="338" spans="1:24" s="126" customFormat="1" x14ac:dyDescent="0.3">
      <c r="A338" s="330"/>
      <c r="B338" s="164" t="s">
        <v>224</v>
      </c>
      <c r="C338" s="96"/>
      <c r="D338" s="96"/>
      <c r="E338" s="96"/>
      <c r="F338" s="96"/>
      <c r="G338" s="96"/>
      <c r="H338" s="92"/>
      <c r="I338" s="296"/>
      <c r="J338" s="378" t="s">
        <v>224</v>
      </c>
      <c r="K338" s="378"/>
      <c r="L338" s="378"/>
      <c r="M338" s="378"/>
      <c r="N338" s="378"/>
      <c r="O338" s="378"/>
      <c r="P338" s="378"/>
      <c r="Q338" s="96"/>
      <c r="R338" s="96"/>
      <c r="S338" s="160"/>
      <c r="T338" s="160"/>
      <c r="U338" s="160"/>
      <c r="V338" s="57"/>
      <c r="W338" s="57"/>
      <c r="X338" s="96"/>
    </row>
    <row r="339" spans="1:24" s="126" customFormat="1" x14ac:dyDescent="0.3">
      <c r="A339" s="330"/>
      <c r="B339" s="164">
        <f>W339</f>
        <v>1.26</v>
      </c>
      <c r="C339" s="96" t="s">
        <v>3</v>
      </c>
      <c r="D339" s="127" t="s">
        <v>1</v>
      </c>
      <c r="E339" s="128">
        <v>1</v>
      </c>
      <c r="F339" s="129">
        <f>B339*E339</f>
        <v>1.26</v>
      </c>
      <c r="G339" s="96"/>
      <c r="H339" s="92"/>
      <c r="I339" s="296"/>
      <c r="J339" s="370">
        <v>2.1</v>
      </c>
      <c r="K339" s="370"/>
      <c r="L339" s="370"/>
      <c r="M339" s="370"/>
      <c r="N339" s="370"/>
      <c r="O339" s="57">
        <v>2.1</v>
      </c>
      <c r="P339" s="127" t="s">
        <v>29</v>
      </c>
      <c r="Q339" s="371">
        <v>0.6</v>
      </c>
      <c r="R339" s="371"/>
      <c r="S339" s="371"/>
      <c r="T339" s="371"/>
      <c r="U339" s="371"/>
      <c r="V339" s="57">
        <f>O339*Q339</f>
        <v>1.26</v>
      </c>
      <c r="W339" s="56">
        <f>SUM(V339)</f>
        <v>1.26</v>
      </c>
      <c r="X339" s="158" t="s">
        <v>3</v>
      </c>
    </row>
    <row r="340" spans="1:24" s="126" customFormat="1" x14ac:dyDescent="0.3">
      <c r="A340" s="330"/>
      <c r="B340" s="164"/>
      <c r="C340" s="96"/>
      <c r="D340" s="127" t="s">
        <v>2</v>
      </c>
      <c r="E340" s="128">
        <v>1</v>
      </c>
      <c r="F340" s="96"/>
      <c r="G340" s="129">
        <f>B339*E340</f>
        <v>1.26</v>
      </c>
      <c r="H340" s="92"/>
      <c r="I340" s="296"/>
      <c r="J340" s="162"/>
      <c r="K340" s="162"/>
      <c r="L340" s="162"/>
      <c r="M340" s="162"/>
      <c r="N340" s="162"/>
      <c r="O340" s="17"/>
      <c r="P340" s="7"/>
      <c r="Q340" s="127"/>
      <c r="R340" s="127"/>
      <c r="S340" s="160"/>
      <c r="T340" s="160"/>
      <c r="U340" s="160"/>
      <c r="V340" s="57"/>
      <c r="W340" s="57"/>
      <c r="X340" s="96"/>
    </row>
    <row r="341" spans="1:24" s="29" customFormat="1" x14ac:dyDescent="0.3">
      <c r="A341" s="330"/>
      <c r="B341" s="148"/>
      <c r="C341" s="141"/>
      <c r="D341" s="7"/>
      <c r="E341" s="8"/>
      <c r="F341" s="141"/>
      <c r="G341" s="18"/>
      <c r="H341" s="91"/>
      <c r="I341" s="296"/>
      <c r="J341" s="143"/>
      <c r="K341" s="62"/>
      <c r="L341" s="62"/>
      <c r="M341" s="62"/>
      <c r="N341" s="62"/>
      <c r="O341" s="17"/>
      <c r="P341" s="141"/>
      <c r="Q341" s="145"/>
      <c r="R341" s="145"/>
      <c r="S341" s="145"/>
      <c r="T341" s="145"/>
      <c r="U341" s="145"/>
      <c r="V341" s="48"/>
      <c r="W341" s="48"/>
      <c r="X341" s="141"/>
    </row>
    <row r="342" spans="1:24" s="126" customFormat="1" x14ac:dyDescent="0.3">
      <c r="A342" s="123" t="s">
        <v>7</v>
      </c>
      <c r="B342" s="294" t="s">
        <v>189</v>
      </c>
      <c r="C342" s="280"/>
      <c r="D342" s="127"/>
      <c r="E342" s="128"/>
      <c r="F342" s="280"/>
      <c r="G342" s="129"/>
      <c r="H342" s="92"/>
      <c r="I342" s="123" t="s">
        <v>7</v>
      </c>
      <c r="J342" s="294" t="s">
        <v>189</v>
      </c>
      <c r="K342" s="281"/>
      <c r="L342" s="281"/>
      <c r="M342" s="281"/>
      <c r="N342" s="281"/>
      <c r="O342" s="17"/>
      <c r="P342" s="7"/>
      <c r="Q342" s="127"/>
      <c r="R342" s="127"/>
      <c r="S342" s="283"/>
      <c r="T342" s="283"/>
      <c r="U342" s="283"/>
      <c r="V342" s="17"/>
      <c r="W342" s="57"/>
      <c r="X342" s="280"/>
    </row>
    <row r="343" spans="1:24" s="126" customFormat="1" x14ac:dyDescent="0.3">
      <c r="A343" s="330"/>
      <c r="B343" s="286" t="s">
        <v>178</v>
      </c>
      <c r="C343" s="280"/>
      <c r="D343" s="127"/>
      <c r="E343" s="128"/>
      <c r="F343" s="280"/>
      <c r="G343" s="129"/>
      <c r="H343" s="92"/>
      <c r="I343" s="296"/>
      <c r="J343" s="286" t="s">
        <v>178</v>
      </c>
      <c r="K343" s="281"/>
      <c r="L343" s="281"/>
      <c r="M343" s="281"/>
      <c r="N343" s="281"/>
      <c r="O343" s="17"/>
      <c r="P343" s="7"/>
      <c r="Q343" s="127"/>
      <c r="R343" s="127"/>
      <c r="S343" s="283"/>
      <c r="T343" s="283"/>
      <c r="U343" s="283"/>
      <c r="V343" s="17"/>
      <c r="W343" s="57"/>
      <c r="X343" s="280"/>
    </row>
    <row r="344" spans="1:24" s="210" customFormat="1" x14ac:dyDescent="0.3">
      <c r="A344" s="330"/>
      <c r="B344" s="286">
        <f>W345</f>
        <v>4.5999999999999996</v>
      </c>
      <c r="C344" s="280" t="s">
        <v>3</v>
      </c>
      <c r="D344" s="127" t="s">
        <v>1</v>
      </c>
      <c r="E344" s="128">
        <v>1</v>
      </c>
      <c r="F344" s="129">
        <f>B344*E344</f>
        <v>4.5999999999999996</v>
      </c>
      <c r="G344" s="280"/>
      <c r="H344" s="92"/>
      <c r="I344" s="296"/>
      <c r="J344" s="282"/>
      <c r="K344" s="284">
        <v>2</v>
      </c>
      <c r="L344" s="282">
        <v>2.2999999999999998</v>
      </c>
      <c r="M344" s="282">
        <v>1</v>
      </c>
      <c r="N344" s="282"/>
      <c r="O344" s="57">
        <f>K344*L344*M344</f>
        <v>4.5999999999999996</v>
      </c>
      <c r="P344" s="280" t="s">
        <v>3</v>
      </c>
      <c r="Q344" s="280"/>
      <c r="R344" s="280"/>
      <c r="S344" s="200"/>
      <c r="T344" s="200"/>
      <c r="U344" s="200"/>
      <c r="V344" s="57">
        <f>O344</f>
        <v>4.5999999999999996</v>
      </c>
      <c r="W344" s="57"/>
      <c r="X344" s="280"/>
    </row>
    <row r="345" spans="1:24" s="210" customFormat="1" x14ac:dyDescent="0.3">
      <c r="A345" s="330"/>
      <c r="B345" s="286"/>
      <c r="C345" s="280"/>
      <c r="D345" s="127" t="s">
        <v>2</v>
      </c>
      <c r="E345" s="128">
        <v>1</v>
      </c>
      <c r="F345" s="280"/>
      <c r="G345" s="129">
        <f>B344*E345</f>
        <v>4.5999999999999996</v>
      </c>
      <c r="H345" s="92"/>
      <c r="I345" s="296"/>
      <c r="J345" s="282"/>
      <c r="K345" s="284">
        <v>0</v>
      </c>
      <c r="L345" s="282">
        <v>0</v>
      </c>
      <c r="M345" s="282">
        <v>0</v>
      </c>
      <c r="N345" s="282"/>
      <c r="O345" s="57">
        <f>K345*L345*M345</f>
        <v>0</v>
      </c>
      <c r="P345" s="280" t="s">
        <v>3</v>
      </c>
      <c r="Q345" s="280"/>
      <c r="R345" s="280"/>
      <c r="S345" s="200"/>
      <c r="T345" s="200"/>
      <c r="U345" s="200"/>
      <c r="V345" s="57">
        <f>O345</f>
        <v>0</v>
      </c>
      <c r="W345" s="56">
        <f>SUM(V344:V345)</f>
        <v>4.5999999999999996</v>
      </c>
      <c r="X345" s="280" t="s">
        <v>3</v>
      </c>
    </row>
    <row r="346" spans="1:24" s="126" customFormat="1" x14ac:dyDescent="0.3">
      <c r="A346" s="330"/>
      <c r="B346" s="286"/>
      <c r="C346" s="280"/>
      <c r="D346" s="127"/>
      <c r="E346" s="128"/>
      <c r="F346" s="280"/>
      <c r="G346" s="129"/>
      <c r="H346" s="92"/>
      <c r="I346" s="296"/>
      <c r="J346" s="281"/>
      <c r="K346" s="281"/>
      <c r="L346" s="281"/>
      <c r="M346" s="281"/>
      <c r="N346" s="281"/>
      <c r="O346" s="17"/>
      <c r="P346" s="7"/>
      <c r="Q346" s="127"/>
      <c r="R346" s="127"/>
      <c r="S346" s="283"/>
      <c r="T346" s="283"/>
      <c r="U346" s="283"/>
      <c r="V346" s="17"/>
      <c r="W346" s="57"/>
      <c r="X346" s="280"/>
    </row>
    <row r="347" spans="1:24" s="29" customFormat="1" x14ac:dyDescent="0.3">
      <c r="A347" s="123" t="s">
        <v>8</v>
      </c>
      <c r="B347" s="163" t="s">
        <v>109</v>
      </c>
      <c r="C347" s="118"/>
      <c r="D347" s="118"/>
      <c r="E347" s="118"/>
      <c r="F347" s="118"/>
      <c r="G347" s="118"/>
      <c r="H347" s="91"/>
      <c r="I347" s="123" t="s">
        <v>8</v>
      </c>
      <c r="J347" s="368" t="s">
        <v>109</v>
      </c>
      <c r="K347" s="368"/>
      <c r="L347" s="368"/>
      <c r="M347" s="368"/>
      <c r="N347" s="368"/>
      <c r="O347" s="368"/>
      <c r="P347" s="368"/>
      <c r="Q347" s="118"/>
      <c r="R347" s="118"/>
      <c r="S347" s="117"/>
      <c r="T347" s="117"/>
      <c r="U347" s="117"/>
      <c r="V347" s="17"/>
      <c r="W347" s="17"/>
      <c r="X347" s="118"/>
    </row>
    <row r="348" spans="1:24" s="29" customFormat="1" ht="15" customHeight="1" x14ac:dyDescent="0.3">
      <c r="A348" s="330"/>
      <c r="B348" s="121">
        <f>W348</f>
        <v>85.5</v>
      </c>
      <c r="C348" s="7" t="s">
        <v>29</v>
      </c>
      <c r="D348" s="7" t="s">
        <v>1</v>
      </c>
      <c r="E348" s="8">
        <v>1</v>
      </c>
      <c r="F348" s="18">
        <f>B348*E348</f>
        <v>85.5</v>
      </c>
      <c r="G348" s="118"/>
      <c r="H348" s="91"/>
      <c r="I348" s="296"/>
      <c r="J348" s="367" t="s">
        <v>221</v>
      </c>
      <c r="K348" s="367"/>
      <c r="L348" s="367"/>
      <c r="M348" s="367"/>
      <c r="N348" s="367"/>
      <c r="O348" s="17">
        <f>2.4*7+3*4+5.1*4+5.2+5.3+6+6.6*3</f>
        <v>85.5</v>
      </c>
      <c r="P348" s="7" t="s">
        <v>29</v>
      </c>
      <c r="Q348" s="7"/>
      <c r="R348" s="7"/>
      <c r="S348" s="50"/>
      <c r="T348" s="50"/>
      <c r="U348" s="50"/>
      <c r="V348" s="17">
        <f>O348</f>
        <v>85.5</v>
      </c>
      <c r="W348" s="56">
        <f>SUM(V348:V349)</f>
        <v>85.5</v>
      </c>
      <c r="X348" s="7" t="s">
        <v>29</v>
      </c>
    </row>
    <row r="349" spans="1:24" s="29" customFormat="1" x14ac:dyDescent="0.3">
      <c r="A349" s="330"/>
      <c r="B349" s="121"/>
      <c r="C349" s="118"/>
      <c r="D349" s="7" t="s">
        <v>2</v>
      </c>
      <c r="E349" s="8">
        <v>1</v>
      </c>
      <c r="F349" s="118"/>
      <c r="G349" s="18">
        <f>B348*E349</f>
        <v>85.5</v>
      </c>
      <c r="H349" s="91"/>
      <c r="I349" s="296"/>
      <c r="J349" s="367">
        <v>0</v>
      </c>
      <c r="K349" s="367"/>
      <c r="L349" s="367"/>
      <c r="M349" s="367"/>
      <c r="N349" s="367"/>
      <c r="O349" s="17">
        <v>0</v>
      </c>
      <c r="P349" s="7" t="s">
        <v>29</v>
      </c>
      <c r="Q349" s="7"/>
      <c r="R349" s="7"/>
      <c r="S349" s="50"/>
      <c r="T349" s="50"/>
      <c r="U349" s="50"/>
      <c r="V349" s="17">
        <f>O349</f>
        <v>0</v>
      </c>
    </row>
    <row r="350" spans="1:24" s="29" customFormat="1" x14ac:dyDescent="0.3">
      <c r="A350" s="330"/>
      <c r="B350" s="121"/>
      <c r="C350" s="118"/>
      <c r="D350" s="7"/>
      <c r="E350" s="8"/>
      <c r="F350" s="118"/>
      <c r="G350" s="18"/>
      <c r="H350" s="91"/>
      <c r="I350" s="296"/>
      <c r="J350" s="119"/>
      <c r="K350" s="62"/>
      <c r="L350" s="62"/>
      <c r="M350" s="62"/>
      <c r="N350" s="62"/>
      <c r="O350" s="17"/>
      <c r="P350" s="118"/>
      <c r="Q350" s="120"/>
      <c r="R350" s="120"/>
      <c r="S350" s="120"/>
      <c r="T350" s="120"/>
      <c r="U350" s="120"/>
      <c r="V350" s="48"/>
      <c r="W350" s="48"/>
      <c r="X350" s="118"/>
    </row>
    <row r="351" spans="1:24" s="29" customFormat="1" x14ac:dyDescent="0.3">
      <c r="A351" s="123" t="s">
        <v>17</v>
      </c>
      <c r="B351" s="310" t="s">
        <v>59</v>
      </c>
      <c r="C351" s="18"/>
      <c r="D351" s="303"/>
      <c r="E351" s="303"/>
      <c r="F351" s="18"/>
      <c r="G351" s="303"/>
      <c r="H351" s="91"/>
      <c r="I351" s="123" t="s">
        <v>17</v>
      </c>
      <c r="J351" s="307" t="s">
        <v>59</v>
      </c>
      <c r="K351" s="307"/>
      <c r="L351" s="307"/>
      <c r="M351" s="307"/>
      <c r="N351" s="307"/>
      <c r="O351" s="17"/>
      <c r="P351" s="303"/>
      <c r="Q351" s="303"/>
      <c r="R351" s="303"/>
      <c r="S351" s="307"/>
      <c r="T351" s="307"/>
      <c r="U351" s="307"/>
      <c r="V351" s="17"/>
      <c r="W351" s="17"/>
      <c r="X351" s="303"/>
    </row>
    <row r="352" spans="1:24" s="29" customFormat="1" x14ac:dyDescent="0.3">
      <c r="A352" s="330"/>
      <c r="B352" s="310">
        <f>W353</f>
        <v>5.8599999999999994</v>
      </c>
      <c r="C352" s="303" t="s">
        <v>3</v>
      </c>
      <c r="D352" s="7" t="s">
        <v>1</v>
      </c>
      <c r="E352" s="8">
        <v>1</v>
      </c>
      <c r="F352" s="18">
        <f>B352*E352</f>
        <v>5.8599999999999994</v>
      </c>
      <c r="G352" s="303"/>
      <c r="H352" s="91"/>
      <c r="I352" s="302"/>
      <c r="J352" s="28" t="s">
        <v>229</v>
      </c>
      <c r="K352" s="305">
        <f>W339</f>
        <v>1.26</v>
      </c>
      <c r="L352" s="305"/>
      <c r="O352" s="88">
        <f>SUM(K352:N352)</f>
        <v>1.26</v>
      </c>
      <c r="P352" s="307" t="s">
        <v>29</v>
      </c>
      <c r="Q352" s="371">
        <v>1</v>
      </c>
      <c r="R352" s="371"/>
      <c r="S352" s="371"/>
      <c r="T352" s="371"/>
      <c r="U352" s="371"/>
      <c r="V352" s="57">
        <f>O352*Q352</f>
        <v>1.26</v>
      </c>
    </row>
    <row r="353" spans="1:24" s="29" customFormat="1" x14ac:dyDescent="0.3">
      <c r="A353" s="330"/>
      <c r="B353" s="310"/>
      <c r="C353" s="303"/>
      <c r="D353" s="7" t="s">
        <v>2</v>
      </c>
      <c r="E353" s="8">
        <v>1</v>
      </c>
      <c r="F353" s="303"/>
      <c r="G353" s="18">
        <f>B352*E353</f>
        <v>5.8599999999999994</v>
      </c>
      <c r="H353" s="91"/>
      <c r="I353" s="302"/>
      <c r="J353" s="28" t="s">
        <v>230</v>
      </c>
      <c r="K353" s="305">
        <f>W345</f>
        <v>4.5999999999999996</v>
      </c>
      <c r="L353" s="305"/>
      <c r="O353" s="88">
        <f>SUM(K353:N353)</f>
        <v>4.5999999999999996</v>
      </c>
      <c r="P353" s="307" t="s">
        <v>29</v>
      </c>
      <c r="Q353" s="371">
        <v>1</v>
      </c>
      <c r="R353" s="371"/>
      <c r="S353" s="371"/>
      <c r="T353" s="371"/>
      <c r="U353" s="371"/>
      <c r="V353" s="57">
        <f>O353*Q353</f>
        <v>4.5999999999999996</v>
      </c>
      <c r="W353" s="56">
        <f>SUM(V352:V353)</f>
        <v>5.8599999999999994</v>
      </c>
      <c r="X353" s="7" t="s">
        <v>29</v>
      </c>
    </row>
    <row r="354" spans="1:24" s="29" customFormat="1" x14ac:dyDescent="0.3">
      <c r="A354" s="330"/>
      <c r="B354" s="310"/>
      <c r="C354" s="303"/>
      <c r="D354" s="7"/>
      <c r="E354" s="8"/>
      <c r="F354" s="303"/>
      <c r="G354" s="18"/>
      <c r="H354" s="91"/>
      <c r="I354" s="302"/>
      <c r="J354" s="304"/>
      <c r="K354" s="62"/>
      <c r="L354" s="62"/>
      <c r="M354" s="62"/>
      <c r="N354" s="62"/>
      <c r="O354" s="17"/>
      <c r="P354" s="303"/>
      <c r="Q354" s="308"/>
      <c r="R354" s="308"/>
      <c r="S354" s="308"/>
      <c r="T354" s="308"/>
      <c r="U354" s="308"/>
      <c r="V354" s="48"/>
      <c r="W354" s="48"/>
      <c r="X354" s="303"/>
    </row>
    <row r="355" spans="1:24" s="25" customFormat="1" x14ac:dyDescent="0.3">
      <c r="A355" s="123" t="s">
        <v>18</v>
      </c>
      <c r="B355" s="353" t="s">
        <v>228</v>
      </c>
      <c r="C355" s="353"/>
      <c r="D355" s="353"/>
      <c r="E355" s="353"/>
      <c r="F355" s="67"/>
      <c r="G355" s="18"/>
      <c r="H355" s="91"/>
      <c r="I355" s="123" t="s">
        <v>18</v>
      </c>
      <c r="J355" s="353" t="s">
        <v>228</v>
      </c>
      <c r="K355" s="353"/>
      <c r="L355" s="353"/>
      <c r="M355" s="353"/>
      <c r="N355" s="353"/>
      <c r="O355" s="353"/>
      <c r="P355" s="353"/>
      <c r="Q355" s="67"/>
      <c r="R355" s="67"/>
      <c r="S355" s="66"/>
      <c r="T355" s="66"/>
      <c r="U355" s="66"/>
      <c r="V355" s="17"/>
      <c r="W355" s="17"/>
      <c r="X355" s="67"/>
    </row>
    <row r="356" spans="1:24" s="25" customFormat="1" x14ac:dyDescent="0.3">
      <c r="A356" s="330"/>
      <c r="B356" s="353" t="s">
        <v>225</v>
      </c>
      <c r="C356" s="353"/>
      <c r="D356" s="353"/>
      <c r="E356" s="353"/>
      <c r="F356" s="67"/>
      <c r="G356" s="67"/>
      <c r="H356" s="91"/>
      <c r="I356" s="296"/>
      <c r="J356" s="353" t="s">
        <v>225</v>
      </c>
      <c r="K356" s="353"/>
      <c r="L356" s="353"/>
      <c r="M356" s="353"/>
      <c r="N356" s="353"/>
      <c r="O356" s="353"/>
      <c r="P356" s="353"/>
      <c r="Q356" s="67"/>
      <c r="R356" s="67"/>
      <c r="S356" s="66"/>
      <c r="T356" s="66"/>
      <c r="U356" s="66"/>
      <c r="V356" s="17"/>
      <c r="W356" s="17"/>
      <c r="X356" s="67"/>
    </row>
    <row r="357" spans="1:24" s="25" customFormat="1" x14ac:dyDescent="0.3">
      <c r="A357" s="330"/>
      <c r="B357" s="68">
        <f>W357</f>
        <v>48.150000000000006</v>
      </c>
      <c r="C357" s="67" t="s">
        <v>3</v>
      </c>
      <c r="D357" s="7" t="s">
        <v>1</v>
      </c>
      <c r="E357" s="8">
        <v>1</v>
      </c>
      <c r="F357" s="18">
        <f>B357*E357</f>
        <v>48.150000000000006</v>
      </c>
      <c r="G357" s="67"/>
      <c r="H357" s="91"/>
      <c r="I357" s="296"/>
      <c r="J357" s="370" t="s">
        <v>226</v>
      </c>
      <c r="K357" s="370"/>
      <c r="L357" s="370"/>
      <c r="M357" s="370"/>
      <c r="N357" s="370"/>
      <c r="O357" s="57">
        <f>17.5*2+11*2+2.1*2</f>
        <v>61.2</v>
      </c>
      <c r="P357" s="127" t="s">
        <v>29</v>
      </c>
      <c r="Q357" s="369">
        <v>0.85</v>
      </c>
      <c r="R357" s="369"/>
      <c r="S357" s="369"/>
      <c r="T357" s="369"/>
      <c r="U357" s="369"/>
      <c r="V357" s="17">
        <f>O357*Q357</f>
        <v>52.02</v>
      </c>
      <c r="W357" s="56">
        <f>SUM(V357:V358)</f>
        <v>48.150000000000006</v>
      </c>
      <c r="X357" s="7" t="s">
        <v>3</v>
      </c>
    </row>
    <row r="358" spans="1:24" s="25" customFormat="1" x14ac:dyDescent="0.3">
      <c r="A358" s="330"/>
      <c r="B358" s="68"/>
      <c r="C358" s="67"/>
      <c r="D358" s="7" t="s">
        <v>2</v>
      </c>
      <c r="E358" s="8">
        <v>1</v>
      </c>
      <c r="F358" s="67"/>
      <c r="G358" s="18">
        <f>B357*E358</f>
        <v>48.150000000000006</v>
      </c>
      <c r="H358" s="91"/>
      <c r="I358" s="296"/>
      <c r="J358" s="370" t="s">
        <v>227</v>
      </c>
      <c r="K358" s="370"/>
      <c r="L358" s="370"/>
      <c r="M358" s="370"/>
      <c r="N358" s="370"/>
      <c r="O358" s="57">
        <f>1.8*4+0.9*4+1+1.1</f>
        <v>12.9</v>
      </c>
      <c r="P358" s="127" t="s">
        <v>29</v>
      </c>
      <c r="Q358" s="369">
        <v>-0.3</v>
      </c>
      <c r="R358" s="369"/>
      <c r="S358" s="369"/>
      <c r="T358" s="369"/>
      <c r="U358" s="369"/>
      <c r="V358" s="17">
        <f>O358*Q358</f>
        <v>-3.87</v>
      </c>
    </row>
    <row r="359" spans="1:24" s="29" customFormat="1" x14ac:dyDescent="0.3">
      <c r="A359" s="330"/>
      <c r="B359" s="71"/>
      <c r="C359" s="111"/>
      <c r="D359" s="7"/>
      <c r="E359" s="8"/>
      <c r="F359" s="111"/>
      <c r="G359" s="18"/>
      <c r="H359" s="91"/>
      <c r="I359" s="296"/>
      <c r="J359" s="110"/>
      <c r="K359" s="110"/>
      <c r="L359" s="110"/>
      <c r="M359" s="110"/>
      <c r="N359" s="110"/>
      <c r="O359" s="17"/>
      <c r="P359" s="7"/>
      <c r="Q359" s="113"/>
      <c r="R359" s="113"/>
      <c r="S359" s="113"/>
      <c r="T359" s="113"/>
      <c r="U359" s="113"/>
      <c r="V359" s="17"/>
      <c r="W359" s="17"/>
      <c r="X359" s="111"/>
    </row>
    <row r="360" spans="1:24" s="29" customFormat="1" x14ac:dyDescent="0.3">
      <c r="A360" s="123" t="s">
        <v>19</v>
      </c>
      <c r="B360" s="353" t="s">
        <v>228</v>
      </c>
      <c r="C360" s="353"/>
      <c r="D360" s="353"/>
      <c r="E360" s="353"/>
      <c r="F360" s="111"/>
      <c r="G360" s="18"/>
      <c r="H360" s="91"/>
      <c r="I360" s="123" t="s">
        <v>19</v>
      </c>
      <c r="J360" s="353" t="s">
        <v>228</v>
      </c>
      <c r="K360" s="353"/>
      <c r="L360" s="353"/>
      <c r="M360" s="353"/>
      <c r="N360" s="353"/>
      <c r="O360" s="353"/>
      <c r="P360" s="353"/>
      <c r="Q360" s="111"/>
      <c r="R360" s="111"/>
      <c r="S360" s="110"/>
      <c r="T360" s="110"/>
      <c r="U360" s="110"/>
      <c r="V360" s="17"/>
      <c r="W360" s="17"/>
      <c r="X360" s="111"/>
    </row>
    <row r="361" spans="1:24" s="29" customFormat="1" x14ac:dyDescent="0.3">
      <c r="A361" s="330"/>
      <c r="B361" s="71">
        <f>W361</f>
        <v>14.489999999999998</v>
      </c>
      <c r="C361" s="111" t="s">
        <v>3</v>
      </c>
      <c r="D361" s="7" t="s">
        <v>1</v>
      </c>
      <c r="E361" s="8">
        <v>1</v>
      </c>
      <c r="F361" s="18">
        <f>B361*E361</f>
        <v>14.489999999999998</v>
      </c>
      <c r="G361" s="111"/>
      <c r="H361" s="91"/>
      <c r="I361" s="296"/>
      <c r="J361" s="370" t="s">
        <v>226</v>
      </c>
      <c r="K361" s="370"/>
      <c r="L361" s="370"/>
      <c r="M361" s="370"/>
      <c r="N361" s="370"/>
      <c r="O361" s="57">
        <f>17.5*2+11*2+2.1*2</f>
        <v>61.2</v>
      </c>
      <c r="P361" s="127" t="s">
        <v>29</v>
      </c>
      <c r="Q361" s="369">
        <v>0.3</v>
      </c>
      <c r="R361" s="369"/>
      <c r="S361" s="369"/>
      <c r="T361" s="369"/>
      <c r="U361" s="369"/>
      <c r="V361" s="17">
        <f>O361*Q361</f>
        <v>18.36</v>
      </c>
      <c r="W361" s="56">
        <f>SUM(V361:V362)</f>
        <v>14.489999999999998</v>
      </c>
      <c r="X361" s="7" t="s">
        <v>3</v>
      </c>
    </row>
    <row r="362" spans="1:24" s="29" customFormat="1" x14ac:dyDescent="0.3">
      <c r="A362" s="330"/>
      <c r="B362" s="71"/>
      <c r="C362" s="111"/>
      <c r="D362" s="7" t="s">
        <v>2</v>
      </c>
      <c r="E362" s="8">
        <v>1</v>
      </c>
      <c r="F362" s="111"/>
      <c r="G362" s="18">
        <f>B361*E362</f>
        <v>14.489999999999998</v>
      </c>
      <c r="H362" s="91"/>
      <c r="I362" s="296"/>
      <c r="J362" s="370" t="s">
        <v>227</v>
      </c>
      <c r="K362" s="370"/>
      <c r="L362" s="370"/>
      <c r="M362" s="370"/>
      <c r="N362" s="370"/>
      <c r="O362" s="57">
        <f>1.8*4+0.9*4+1+1.1</f>
        <v>12.9</v>
      </c>
      <c r="P362" s="127" t="s">
        <v>29</v>
      </c>
      <c r="Q362" s="369">
        <v>-0.3</v>
      </c>
      <c r="R362" s="369"/>
      <c r="S362" s="369"/>
      <c r="T362" s="369"/>
      <c r="U362" s="369"/>
      <c r="V362" s="17">
        <f>O362*Q362</f>
        <v>-3.87</v>
      </c>
      <c r="X362" s="111"/>
    </row>
    <row r="363" spans="1:24" s="29" customFormat="1" x14ac:dyDescent="0.3">
      <c r="A363" s="330"/>
      <c r="B363" s="245"/>
      <c r="C363" s="237"/>
      <c r="D363" s="7"/>
      <c r="E363" s="8"/>
      <c r="F363" s="237"/>
      <c r="G363" s="18"/>
      <c r="H363" s="91"/>
      <c r="I363" s="296"/>
      <c r="J363" s="240"/>
      <c r="K363" s="240"/>
      <c r="L363" s="240"/>
      <c r="M363" s="240"/>
      <c r="N363" s="240"/>
      <c r="O363" s="17"/>
      <c r="P363" s="7"/>
      <c r="Q363" s="242"/>
      <c r="R363" s="242"/>
      <c r="S363" s="242"/>
      <c r="T363" s="242"/>
      <c r="U363" s="242"/>
      <c r="V363" s="17"/>
      <c r="W363" s="17"/>
      <c r="X363" s="237"/>
    </row>
    <row r="364" spans="1:24" s="29" customFormat="1" x14ac:dyDescent="0.3">
      <c r="A364" s="123" t="s">
        <v>20</v>
      </c>
      <c r="B364" s="353" t="s">
        <v>254</v>
      </c>
      <c r="C364" s="353"/>
      <c r="D364" s="353"/>
      <c r="E364" s="353"/>
      <c r="F364" s="67"/>
      <c r="G364" s="18"/>
      <c r="H364" s="91"/>
      <c r="I364" s="123" t="s">
        <v>20</v>
      </c>
      <c r="J364" s="353" t="s">
        <v>254</v>
      </c>
      <c r="K364" s="353"/>
      <c r="L364" s="353"/>
      <c r="M364" s="353"/>
      <c r="N364" s="353"/>
      <c r="O364" s="353"/>
      <c r="P364" s="353"/>
      <c r="Q364" s="67"/>
      <c r="R364" s="67"/>
      <c r="S364" s="66"/>
      <c r="T364" s="66"/>
      <c r="U364" s="66"/>
      <c r="V364" s="17"/>
      <c r="W364" s="17"/>
      <c r="X364" s="67"/>
    </row>
    <row r="365" spans="1:24" s="29" customFormat="1" x14ac:dyDescent="0.3">
      <c r="A365" s="330"/>
      <c r="B365" s="68">
        <f>W376</f>
        <v>147.285</v>
      </c>
      <c r="C365" s="67" t="s">
        <v>3</v>
      </c>
      <c r="D365" s="7" t="s">
        <v>1</v>
      </c>
      <c r="E365" s="8">
        <v>1</v>
      </c>
      <c r="F365" s="18">
        <f>B365*E365</f>
        <v>147.285</v>
      </c>
      <c r="G365" s="67"/>
      <c r="H365" s="91"/>
      <c r="I365" s="296"/>
      <c r="J365" s="370" t="s">
        <v>222</v>
      </c>
      <c r="K365" s="370"/>
      <c r="L365" s="370"/>
      <c r="M365" s="370"/>
      <c r="N365" s="370"/>
      <c r="O365" s="57">
        <f>17.5*2+11*2</f>
        <v>57</v>
      </c>
      <c r="P365" s="127" t="s">
        <v>29</v>
      </c>
      <c r="Q365" s="371">
        <v>2.7</v>
      </c>
      <c r="R365" s="371"/>
      <c r="S365" s="371"/>
      <c r="T365" s="371"/>
      <c r="U365" s="371"/>
      <c r="V365" s="57">
        <f>O365*Q365</f>
        <v>153.9</v>
      </c>
      <c r="W365" s="17"/>
      <c r="X365" s="67"/>
    </row>
    <row r="366" spans="1:24" s="29" customFormat="1" x14ac:dyDescent="0.3">
      <c r="A366" s="330"/>
      <c r="B366" s="68"/>
      <c r="C366" s="67"/>
      <c r="D366" s="7" t="s">
        <v>2</v>
      </c>
      <c r="E366" s="8">
        <v>1</v>
      </c>
      <c r="F366" s="67"/>
      <c r="G366" s="18">
        <f>B365*E366</f>
        <v>147.285</v>
      </c>
      <c r="H366" s="91"/>
      <c r="I366" s="296"/>
      <c r="J366" s="370" t="s">
        <v>223</v>
      </c>
      <c r="K366" s="370"/>
      <c r="L366" s="370"/>
      <c r="M366" s="370"/>
      <c r="N366" s="370"/>
      <c r="O366" s="57">
        <v>4.2</v>
      </c>
      <c r="P366" s="127" t="s">
        <v>29</v>
      </c>
      <c r="Q366" s="371">
        <v>2.4</v>
      </c>
      <c r="R366" s="371"/>
      <c r="S366" s="371"/>
      <c r="T366" s="371"/>
      <c r="U366" s="371"/>
      <c r="V366" s="57">
        <f>O366*Q366</f>
        <v>10.08</v>
      </c>
    </row>
    <row r="367" spans="1:24" s="29" customFormat="1" x14ac:dyDescent="0.3">
      <c r="A367" s="330"/>
      <c r="B367" s="148"/>
      <c r="C367" s="141"/>
      <c r="D367" s="7"/>
      <c r="E367" s="8"/>
      <c r="F367" s="141"/>
      <c r="G367" s="18"/>
      <c r="H367" s="91"/>
      <c r="I367" s="296"/>
      <c r="J367" s="307" t="s">
        <v>78</v>
      </c>
      <c r="K367" s="307"/>
      <c r="L367" s="307"/>
      <c r="M367" s="307"/>
      <c r="N367" s="307"/>
      <c r="O367" s="17"/>
      <c r="P367" s="7"/>
      <c r="Q367" s="308"/>
      <c r="R367" s="308"/>
      <c r="S367" s="308"/>
      <c r="T367" s="308"/>
      <c r="U367" s="308"/>
      <c r="V367" s="17"/>
    </row>
    <row r="368" spans="1:24" s="29" customFormat="1" x14ac:dyDescent="0.3">
      <c r="A368" s="330"/>
      <c r="B368" s="163"/>
      <c r="C368" s="158"/>
      <c r="D368" s="7"/>
      <c r="E368" s="8"/>
      <c r="F368" s="158"/>
      <c r="G368" s="18"/>
      <c r="H368" s="91"/>
      <c r="I368" s="296"/>
      <c r="J368" s="304"/>
      <c r="K368" s="304">
        <v>0.6</v>
      </c>
      <c r="L368" s="304">
        <v>0.6</v>
      </c>
      <c r="M368" s="304">
        <v>7</v>
      </c>
      <c r="N368" s="304"/>
      <c r="O368" s="17">
        <f t="shared" ref="O368:O374" si="3">K368*L368*M368</f>
        <v>2.52</v>
      </c>
      <c r="P368" s="7" t="s">
        <v>3</v>
      </c>
      <c r="Q368" s="308"/>
      <c r="R368" s="308"/>
      <c r="S368" s="308"/>
      <c r="T368" s="308"/>
      <c r="U368" s="308"/>
      <c r="V368" s="17"/>
      <c r="W368" s="17"/>
      <c r="X368" s="7"/>
    </row>
    <row r="369" spans="1:24" s="29" customFormat="1" x14ac:dyDescent="0.3">
      <c r="A369" s="330"/>
      <c r="B369" s="288"/>
      <c r="C369" s="279"/>
      <c r="D369" s="7"/>
      <c r="E369" s="8"/>
      <c r="F369" s="279"/>
      <c r="G369" s="18"/>
      <c r="H369" s="91"/>
      <c r="I369" s="296"/>
      <c r="J369" s="304"/>
      <c r="K369" s="304">
        <v>0.9</v>
      </c>
      <c r="L369" s="304">
        <v>0.6</v>
      </c>
      <c r="M369" s="304">
        <v>4</v>
      </c>
      <c r="N369" s="304"/>
      <c r="O369" s="17">
        <f t="shared" si="3"/>
        <v>2.16</v>
      </c>
      <c r="P369" s="7" t="s">
        <v>3</v>
      </c>
      <c r="Q369" s="308"/>
      <c r="R369" s="308"/>
      <c r="S369" s="308"/>
      <c r="T369" s="308"/>
      <c r="U369" s="308"/>
      <c r="V369" s="17"/>
      <c r="W369" s="17"/>
      <c r="X369" s="7"/>
    </row>
    <row r="370" spans="1:24" s="29" customFormat="1" x14ac:dyDescent="0.3">
      <c r="A370" s="330"/>
      <c r="B370" s="288"/>
      <c r="C370" s="279"/>
      <c r="D370" s="7"/>
      <c r="E370" s="8"/>
      <c r="F370" s="279"/>
      <c r="G370" s="18"/>
      <c r="H370" s="91"/>
      <c r="I370" s="296"/>
      <c r="J370" s="304"/>
      <c r="K370" s="304">
        <v>0.9</v>
      </c>
      <c r="L370" s="304">
        <v>1.8</v>
      </c>
      <c r="M370" s="304">
        <v>4</v>
      </c>
      <c r="N370" s="304"/>
      <c r="O370" s="17">
        <f t="shared" si="3"/>
        <v>6.48</v>
      </c>
      <c r="P370" s="7" t="s">
        <v>3</v>
      </c>
      <c r="Q370" s="308"/>
      <c r="R370" s="308"/>
      <c r="S370" s="308"/>
      <c r="T370" s="308"/>
      <c r="U370" s="308"/>
      <c r="V370" s="17"/>
      <c r="W370" s="17"/>
      <c r="X370" s="7"/>
    </row>
    <row r="371" spans="1:24" s="29" customFormat="1" x14ac:dyDescent="0.3">
      <c r="A371" s="330"/>
      <c r="B371" s="278"/>
      <c r="C371" s="271"/>
      <c r="D371" s="7"/>
      <c r="E371" s="8"/>
      <c r="F371" s="271"/>
      <c r="G371" s="18"/>
      <c r="H371" s="91"/>
      <c r="I371" s="296"/>
      <c r="J371" s="304"/>
      <c r="K371" s="304">
        <v>1</v>
      </c>
      <c r="L371" s="304">
        <v>1.8</v>
      </c>
      <c r="M371" s="304">
        <v>1</v>
      </c>
      <c r="N371" s="304"/>
      <c r="O371" s="17">
        <f t="shared" si="3"/>
        <v>1.8</v>
      </c>
      <c r="P371" s="7" t="s">
        <v>3</v>
      </c>
      <c r="Q371" s="308"/>
      <c r="R371" s="308"/>
      <c r="S371" s="308"/>
      <c r="T371" s="308"/>
      <c r="U371" s="308"/>
      <c r="V371" s="17"/>
    </row>
    <row r="372" spans="1:24" s="29" customFormat="1" x14ac:dyDescent="0.3">
      <c r="A372" s="330"/>
      <c r="B372" s="278"/>
      <c r="C372" s="271"/>
      <c r="D372" s="7"/>
      <c r="E372" s="8"/>
      <c r="F372" s="271"/>
      <c r="G372" s="18"/>
      <c r="H372" s="91"/>
      <c r="I372" s="296"/>
      <c r="J372" s="304"/>
      <c r="K372" s="304">
        <v>1.1000000000000001</v>
      </c>
      <c r="L372" s="304">
        <v>1.8</v>
      </c>
      <c r="M372" s="304">
        <v>1</v>
      </c>
      <c r="N372" s="304"/>
      <c r="O372" s="17">
        <f t="shared" si="3"/>
        <v>1.9800000000000002</v>
      </c>
      <c r="P372" s="7" t="s">
        <v>3</v>
      </c>
      <c r="Q372" s="308"/>
      <c r="R372" s="308"/>
      <c r="S372" s="308"/>
      <c r="T372" s="308"/>
      <c r="U372" s="308"/>
      <c r="V372" s="17"/>
      <c r="W372" s="17"/>
      <c r="X372" s="7"/>
    </row>
    <row r="373" spans="1:24" s="29" customFormat="1" x14ac:dyDescent="0.3">
      <c r="A373" s="330"/>
      <c r="B373" s="310"/>
      <c r="C373" s="303"/>
      <c r="D373" s="7"/>
      <c r="E373" s="8"/>
      <c r="F373" s="303"/>
      <c r="G373" s="18"/>
      <c r="H373" s="91"/>
      <c r="I373" s="302"/>
      <c r="J373" s="304"/>
      <c r="K373" s="304">
        <v>1.8</v>
      </c>
      <c r="L373" s="304">
        <v>1.8</v>
      </c>
      <c r="M373" s="304">
        <v>1</v>
      </c>
      <c r="N373" s="304"/>
      <c r="O373" s="17">
        <f t="shared" si="3"/>
        <v>3.24</v>
      </c>
      <c r="P373" s="7" t="s">
        <v>3</v>
      </c>
      <c r="Q373" s="308"/>
      <c r="R373" s="308"/>
      <c r="S373" s="308"/>
      <c r="T373" s="308"/>
      <c r="U373" s="308"/>
      <c r="V373" s="17"/>
      <c r="W373" s="17"/>
      <c r="X373" s="7"/>
    </row>
    <row r="374" spans="1:24" s="29" customFormat="1" x14ac:dyDescent="0.3">
      <c r="A374" s="330"/>
      <c r="B374" s="310"/>
      <c r="C374" s="303"/>
      <c r="D374" s="7"/>
      <c r="E374" s="8"/>
      <c r="F374" s="303"/>
      <c r="G374" s="18"/>
      <c r="H374" s="91"/>
      <c r="I374" s="302"/>
      <c r="J374" s="304"/>
      <c r="K374" s="304">
        <v>1.8</v>
      </c>
      <c r="L374" s="304">
        <v>2.1</v>
      </c>
      <c r="M374" s="304">
        <v>3</v>
      </c>
      <c r="N374" s="304"/>
      <c r="O374" s="17">
        <f t="shared" si="3"/>
        <v>11.34</v>
      </c>
      <c r="P374" s="7" t="s">
        <v>3</v>
      </c>
      <c r="Q374" s="308"/>
      <c r="R374" s="308"/>
      <c r="S374" s="308"/>
      <c r="T374" s="308"/>
      <c r="U374" s="308"/>
      <c r="V374" s="17"/>
      <c r="W374" s="17"/>
      <c r="X374" s="7"/>
    </row>
    <row r="375" spans="1:24" s="29" customFormat="1" x14ac:dyDescent="0.3">
      <c r="A375" s="330"/>
      <c r="B375" s="310"/>
      <c r="C375" s="303"/>
      <c r="D375" s="7"/>
      <c r="E375" s="8"/>
      <c r="F375" s="303"/>
      <c r="G375" s="18"/>
      <c r="H375" s="91"/>
      <c r="I375" s="302"/>
      <c r="J375" s="304"/>
      <c r="K375" s="304"/>
      <c r="L375" s="304"/>
      <c r="M375" s="304"/>
      <c r="N375" s="304"/>
      <c r="O375" s="17">
        <f>SUM(O368:O374)</f>
        <v>29.52</v>
      </c>
      <c r="P375" s="7" t="s">
        <v>3</v>
      </c>
      <c r="Q375" s="369">
        <v>-1</v>
      </c>
      <c r="R375" s="369"/>
      <c r="S375" s="369"/>
      <c r="T375" s="369"/>
      <c r="U375" s="369"/>
      <c r="V375" s="17">
        <f>O375*Q375</f>
        <v>-29.52</v>
      </c>
      <c r="W375" s="17"/>
      <c r="X375" s="7"/>
    </row>
    <row r="376" spans="1:24" s="29" customFormat="1" x14ac:dyDescent="0.3">
      <c r="A376" s="330"/>
      <c r="B376" s="310"/>
      <c r="C376" s="303"/>
      <c r="D376" s="7"/>
      <c r="E376" s="8"/>
      <c r="F376" s="303"/>
      <c r="G376" s="18"/>
      <c r="H376" s="91"/>
      <c r="I376" s="302"/>
      <c r="J376" s="367" t="s">
        <v>221</v>
      </c>
      <c r="K376" s="367"/>
      <c r="L376" s="367"/>
      <c r="M376" s="367"/>
      <c r="N376" s="367"/>
      <c r="O376" s="17">
        <f>2.4*7+3*4+5.1*4+5.2+5.3+6+6.6*3</f>
        <v>85.5</v>
      </c>
      <c r="P376" s="7" t="s">
        <v>29</v>
      </c>
      <c r="Q376" s="369">
        <v>0.15</v>
      </c>
      <c r="R376" s="369"/>
      <c r="S376" s="369"/>
      <c r="T376" s="369"/>
      <c r="U376" s="369"/>
      <c r="V376" s="17">
        <f>O376*Q376</f>
        <v>12.824999999999999</v>
      </c>
      <c r="W376" s="56">
        <f>SUM(V365:V376)</f>
        <v>147.285</v>
      </c>
      <c r="X376" s="7" t="s">
        <v>3</v>
      </c>
    </row>
    <row r="377" spans="1:24" s="29" customFormat="1" x14ac:dyDescent="0.3">
      <c r="A377" s="330"/>
      <c r="B377" s="310"/>
      <c r="C377" s="303"/>
      <c r="D377" s="7"/>
      <c r="E377" s="8"/>
      <c r="F377" s="303"/>
      <c r="G377" s="18"/>
      <c r="H377" s="91"/>
      <c r="I377" s="302"/>
      <c r="J377" s="307"/>
      <c r="K377" s="304"/>
      <c r="L377" s="304"/>
      <c r="M377" s="304"/>
      <c r="N377" s="304"/>
      <c r="O377" s="17"/>
      <c r="P377" s="7"/>
      <c r="Q377" s="308"/>
      <c r="R377" s="308"/>
      <c r="S377" s="308"/>
      <c r="T377" s="308"/>
      <c r="U377" s="308"/>
      <c r="V377" s="57"/>
      <c r="W377" s="17"/>
      <c r="X377" s="7"/>
    </row>
    <row r="378" spans="1:24" s="29" customFormat="1" x14ac:dyDescent="0.3">
      <c r="A378" s="123" t="s">
        <v>22</v>
      </c>
      <c r="B378" s="353" t="s">
        <v>83</v>
      </c>
      <c r="C378" s="353"/>
      <c r="D378" s="353"/>
      <c r="E378" s="353"/>
      <c r="F378" s="118"/>
      <c r="G378" s="18"/>
      <c r="H378" s="91"/>
      <c r="I378" s="123" t="s">
        <v>22</v>
      </c>
      <c r="J378" s="353" t="s">
        <v>83</v>
      </c>
      <c r="K378" s="353"/>
      <c r="L378" s="353"/>
      <c r="M378" s="353"/>
      <c r="N378" s="353"/>
      <c r="O378" s="353"/>
      <c r="P378" s="353"/>
      <c r="Q378" s="118"/>
      <c r="R378" s="118"/>
      <c r="S378" s="117"/>
      <c r="T378" s="117"/>
      <c r="U378" s="117"/>
      <c r="V378" s="17"/>
      <c r="W378" s="17"/>
      <c r="X378" s="118"/>
    </row>
    <row r="379" spans="1:24" s="29" customFormat="1" x14ac:dyDescent="0.3">
      <c r="A379" s="330"/>
      <c r="B379" s="121">
        <f>W379</f>
        <v>1.6</v>
      </c>
      <c r="C379" s="118" t="s">
        <v>3</v>
      </c>
      <c r="D379" s="7" t="s">
        <v>1</v>
      </c>
      <c r="E379" s="8">
        <v>1</v>
      </c>
      <c r="F379" s="18">
        <f>B379*E379</f>
        <v>1.6</v>
      </c>
      <c r="G379" s="118"/>
      <c r="H379" s="91"/>
      <c r="I379" s="296"/>
      <c r="J379" s="376" t="s">
        <v>232</v>
      </c>
      <c r="K379" s="376"/>
      <c r="L379" s="376"/>
      <c r="M379" s="376"/>
      <c r="N379" s="376"/>
      <c r="O379" s="17">
        <f>(0.4+0.4)*2*1</f>
        <v>1.6</v>
      </c>
      <c r="P379" s="7" t="s">
        <v>3</v>
      </c>
      <c r="Q379" s="118"/>
      <c r="R379" s="118"/>
      <c r="S379" s="117"/>
      <c r="T379" s="117"/>
      <c r="U379" s="117"/>
      <c r="V379" s="17">
        <f>O379</f>
        <v>1.6</v>
      </c>
      <c r="W379" s="56">
        <f>SUM(V378:V379)</f>
        <v>1.6</v>
      </c>
      <c r="X379" s="7" t="s">
        <v>3</v>
      </c>
    </row>
    <row r="380" spans="1:24" s="29" customFormat="1" x14ac:dyDescent="0.3">
      <c r="A380" s="330"/>
      <c r="B380" s="121"/>
      <c r="C380" s="118"/>
      <c r="D380" s="7" t="s">
        <v>2</v>
      </c>
      <c r="E380" s="8">
        <v>1</v>
      </c>
      <c r="F380" s="118"/>
      <c r="G380" s="18">
        <f>B379*E380</f>
        <v>1.6</v>
      </c>
      <c r="H380" s="91"/>
      <c r="I380" s="296"/>
      <c r="J380" s="117"/>
      <c r="K380" s="117"/>
      <c r="L380" s="117"/>
      <c r="M380" s="117"/>
      <c r="N380" s="117"/>
      <c r="O380" s="17"/>
      <c r="P380" s="7"/>
      <c r="Q380" s="7"/>
      <c r="R380" s="7"/>
      <c r="S380" s="117"/>
      <c r="T380" s="117"/>
      <c r="U380" s="117"/>
      <c r="V380" s="17"/>
      <c r="W380" s="17"/>
      <c r="X380" s="118"/>
    </row>
    <row r="381" spans="1:24" s="29" customFormat="1" x14ac:dyDescent="0.3">
      <c r="A381" s="330"/>
      <c r="B381" s="245"/>
      <c r="C381" s="237"/>
      <c r="D381" s="7"/>
      <c r="E381" s="8"/>
      <c r="F381" s="237"/>
      <c r="G381" s="18"/>
      <c r="H381" s="91"/>
      <c r="I381" s="296"/>
      <c r="J381" s="240"/>
      <c r="K381" s="240"/>
      <c r="L381" s="240"/>
      <c r="M381" s="240"/>
      <c r="N381" s="240"/>
      <c r="O381" s="17"/>
      <c r="P381" s="7"/>
      <c r="Q381" s="7"/>
      <c r="R381" s="7"/>
      <c r="S381" s="240"/>
      <c r="T381" s="240"/>
      <c r="U381" s="240"/>
      <c r="V381" s="17"/>
      <c r="W381" s="17"/>
      <c r="X381" s="237"/>
    </row>
    <row r="382" spans="1:24" s="29" customFormat="1" x14ac:dyDescent="0.3">
      <c r="A382" s="123" t="s">
        <v>23</v>
      </c>
      <c r="B382" s="353" t="s">
        <v>164</v>
      </c>
      <c r="C382" s="353"/>
      <c r="D382" s="353"/>
      <c r="E382" s="353"/>
      <c r="F382" s="237"/>
      <c r="G382" s="18"/>
      <c r="H382" s="92"/>
      <c r="I382" s="123" t="s">
        <v>23</v>
      </c>
      <c r="J382" s="353" t="s">
        <v>164</v>
      </c>
      <c r="K382" s="353"/>
      <c r="L382" s="353"/>
      <c r="M382" s="353"/>
      <c r="N382" s="353"/>
      <c r="O382" s="353"/>
      <c r="P382" s="353"/>
      <c r="Q382" s="237"/>
      <c r="R382" s="237"/>
      <c r="S382" s="50"/>
      <c r="T382" s="50"/>
      <c r="U382" s="50"/>
      <c r="V382" s="53"/>
      <c r="W382" s="53"/>
      <c r="X382" s="19"/>
    </row>
    <row r="383" spans="1:24" s="29" customFormat="1" ht="15" customHeight="1" x14ac:dyDescent="0.3">
      <c r="A383" s="330"/>
      <c r="B383" s="245">
        <f>W383</f>
        <v>3.2</v>
      </c>
      <c r="C383" s="237" t="s">
        <v>3</v>
      </c>
      <c r="D383" s="7" t="s">
        <v>1</v>
      </c>
      <c r="E383" s="8">
        <v>1</v>
      </c>
      <c r="F383" s="18">
        <f>B383*E383</f>
        <v>3.2</v>
      </c>
      <c r="G383" s="237"/>
      <c r="H383" s="92"/>
      <c r="I383" s="296"/>
      <c r="J383" s="376" t="s">
        <v>231</v>
      </c>
      <c r="K383" s="376"/>
      <c r="L383" s="376"/>
      <c r="M383" s="376"/>
      <c r="N383" s="376"/>
      <c r="O383" s="17">
        <f>(0.4+0.4)*2*2</f>
        <v>3.2</v>
      </c>
      <c r="P383" s="7" t="s">
        <v>3</v>
      </c>
      <c r="Q383" s="279"/>
      <c r="R383" s="279"/>
      <c r="S383" s="285"/>
      <c r="T383" s="285"/>
      <c r="U383" s="285"/>
      <c r="V383" s="17">
        <f>O383</f>
        <v>3.2</v>
      </c>
      <c r="W383" s="56">
        <f>SUM(V383)</f>
        <v>3.2</v>
      </c>
      <c r="X383" s="7" t="s">
        <v>3</v>
      </c>
    </row>
    <row r="384" spans="1:24" s="29" customFormat="1" ht="15" customHeight="1" x14ac:dyDescent="0.3">
      <c r="A384" s="330"/>
      <c r="B384" s="245"/>
      <c r="C384" s="237"/>
      <c r="D384" s="7" t="s">
        <v>2</v>
      </c>
      <c r="E384" s="8">
        <v>1</v>
      </c>
      <c r="F384" s="237"/>
      <c r="G384" s="18">
        <f>B383*E384</f>
        <v>3.2</v>
      </c>
      <c r="H384" s="92"/>
      <c r="I384" s="296"/>
      <c r="J384" s="239"/>
      <c r="K384" s="239"/>
      <c r="L384" s="239"/>
      <c r="M384" s="239"/>
      <c r="N384" s="239"/>
      <c r="O384" s="17"/>
      <c r="P384" s="7"/>
      <c r="Q384" s="369"/>
      <c r="R384" s="369"/>
      <c r="S384" s="369"/>
      <c r="T384" s="369"/>
      <c r="U384" s="369"/>
      <c r="V384" s="17"/>
    </row>
    <row r="385" spans="1:24" s="29" customFormat="1" x14ac:dyDescent="0.3">
      <c r="A385" s="330"/>
      <c r="B385" s="245"/>
      <c r="C385" s="237"/>
      <c r="D385" s="7"/>
      <c r="E385" s="8"/>
      <c r="F385" s="237"/>
      <c r="G385" s="18"/>
      <c r="H385" s="91"/>
      <c r="I385" s="296"/>
      <c r="J385" s="240"/>
      <c r="K385" s="240"/>
      <c r="L385" s="240"/>
      <c r="M385" s="240"/>
      <c r="N385" s="240"/>
      <c r="O385" s="17"/>
      <c r="P385" s="7"/>
      <c r="Q385" s="7"/>
      <c r="R385" s="7"/>
      <c r="S385" s="240"/>
      <c r="T385" s="240"/>
      <c r="U385" s="240"/>
      <c r="V385" s="17"/>
      <c r="W385" s="17"/>
      <c r="X385" s="237"/>
    </row>
    <row r="386" spans="1:24" s="23" customFormat="1" ht="15.6" x14ac:dyDescent="0.3">
      <c r="A386" s="100"/>
      <c r="B386" s="41" t="s">
        <v>31</v>
      </c>
      <c r="C386" s="20"/>
      <c r="D386" s="11"/>
      <c r="E386" s="16"/>
      <c r="F386" s="21">
        <f>SUM(F297:F385)</f>
        <v>988.44500000000005</v>
      </c>
      <c r="G386" s="21">
        <f>SUM(G296:G385)</f>
        <v>988.44500000000005</v>
      </c>
      <c r="H386" s="92"/>
      <c r="I386" s="100"/>
      <c r="J386" s="54"/>
      <c r="K386" s="54"/>
      <c r="L386" s="54"/>
      <c r="M386" s="54"/>
      <c r="N386" s="54"/>
      <c r="O386" s="59"/>
      <c r="P386" s="11"/>
      <c r="Q386" s="11"/>
      <c r="R386" s="11"/>
      <c r="S386" s="95"/>
      <c r="T386" s="50"/>
      <c r="U386" s="50"/>
      <c r="V386" s="53"/>
      <c r="W386" s="53"/>
      <c r="X386" s="19"/>
    </row>
    <row r="387" spans="1:24" s="23" customFormat="1" ht="15.6" x14ac:dyDescent="0.3">
      <c r="A387" s="100"/>
      <c r="B387" s="41"/>
      <c r="C387" s="20"/>
      <c r="D387" s="11"/>
      <c r="E387" s="16"/>
      <c r="F387" s="21"/>
      <c r="G387" s="21"/>
      <c r="H387" s="92"/>
      <c r="I387" s="100"/>
      <c r="J387" s="54"/>
      <c r="K387" s="54"/>
      <c r="L387" s="54"/>
      <c r="M387" s="54"/>
      <c r="N387" s="54"/>
      <c r="O387" s="59"/>
      <c r="P387" s="11"/>
      <c r="Q387" s="11"/>
      <c r="R387" s="11"/>
      <c r="S387" s="50"/>
      <c r="T387" s="50"/>
      <c r="U387" s="50"/>
      <c r="V387" s="53"/>
      <c r="W387" s="53"/>
      <c r="X387" s="19"/>
    </row>
    <row r="388" spans="1:24" s="23" customFormat="1" ht="15.6" x14ac:dyDescent="0.3">
      <c r="A388" s="100"/>
      <c r="B388" s="41"/>
      <c r="C388" s="20"/>
      <c r="D388" s="11"/>
      <c r="E388" s="16"/>
      <c r="F388" s="21"/>
      <c r="G388" s="21"/>
      <c r="H388" s="92"/>
      <c r="I388" s="100"/>
      <c r="J388" s="54"/>
      <c r="K388" s="54"/>
      <c r="L388" s="54"/>
      <c r="M388" s="54"/>
      <c r="N388" s="54"/>
      <c r="O388" s="59"/>
      <c r="P388" s="11"/>
      <c r="Q388" s="11"/>
      <c r="R388" s="11"/>
      <c r="S388" s="50"/>
      <c r="T388" s="50"/>
      <c r="U388" s="50"/>
      <c r="V388" s="53"/>
      <c r="W388" s="53"/>
      <c r="X388" s="19"/>
    </row>
    <row r="389" spans="1:24" s="96" customFormat="1" ht="13.8" x14ac:dyDescent="0.25">
      <c r="A389" s="330"/>
      <c r="B389" s="205" t="s">
        <v>112</v>
      </c>
      <c r="E389" s="206"/>
      <c r="H389" s="92"/>
      <c r="I389" s="296"/>
      <c r="J389" s="206" t="s">
        <v>112</v>
      </c>
      <c r="K389" s="206"/>
      <c r="L389" s="206"/>
      <c r="M389" s="206"/>
      <c r="N389" s="206"/>
      <c r="O389" s="199"/>
      <c r="S389" s="200"/>
      <c r="T389" s="200"/>
      <c r="U389" s="200"/>
      <c r="V389" s="57"/>
      <c r="W389" s="57"/>
    </row>
    <row r="390" spans="1:24" s="96" customFormat="1" ht="13.8" x14ac:dyDescent="0.25">
      <c r="A390" s="123" t="s">
        <v>0</v>
      </c>
      <c r="B390" s="351" t="s">
        <v>233</v>
      </c>
      <c r="C390" s="351"/>
      <c r="D390" s="351"/>
      <c r="E390" s="351"/>
      <c r="H390" s="92"/>
      <c r="I390" s="123" t="s">
        <v>0</v>
      </c>
      <c r="J390" s="351" t="s">
        <v>233</v>
      </c>
      <c r="K390" s="351"/>
      <c r="L390" s="351"/>
      <c r="M390" s="351"/>
      <c r="N390" s="351"/>
      <c r="O390" s="351"/>
      <c r="P390" s="351"/>
      <c r="Q390" s="351"/>
      <c r="R390" s="351"/>
      <c r="S390" s="351"/>
      <c r="V390" s="57"/>
      <c r="W390" s="57"/>
    </row>
    <row r="391" spans="1:24" s="96" customFormat="1" ht="13.8" x14ac:dyDescent="0.25">
      <c r="A391" s="330"/>
      <c r="B391" s="96" t="s">
        <v>113</v>
      </c>
      <c r="H391" s="92"/>
      <c r="I391" s="296"/>
      <c r="J391" s="96" t="s">
        <v>113</v>
      </c>
      <c r="V391" s="57"/>
      <c r="W391" s="57"/>
    </row>
    <row r="392" spans="1:24" s="96" customFormat="1" ht="15.75" customHeight="1" x14ac:dyDescent="0.25">
      <c r="A392" s="330"/>
      <c r="B392" s="186">
        <f>W395</f>
        <v>222.66000000000003</v>
      </c>
      <c r="C392" s="96" t="s">
        <v>3</v>
      </c>
      <c r="D392" s="127" t="s">
        <v>1</v>
      </c>
      <c r="E392" s="128">
        <v>1</v>
      </c>
      <c r="F392" s="129">
        <f>B392*E392</f>
        <v>222.66000000000003</v>
      </c>
      <c r="H392" s="92"/>
      <c r="I392" s="296"/>
      <c r="J392" s="181">
        <v>18.5</v>
      </c>
      <c r="K392" s="181">
        <v>14.4</v>
      </c>
      <c r="L392" s="181"/>
      <c r="M392" s="181"/>
      <c r="N392" s="181"/>
      <c r="O392" s="57">
        <f>J392*K392</f>
        <v>266.40000000000003</v>
      </c>
      <c r="P392" s="96" t="s">
        <v>3</v>
      </c>
      <c r="S392" s="200"/>
      <c r="T392" s="200"/>
      <c r="U392" s="200"/>
      <c r="V392" s="57">
        <f>O392</f>
        <v>266.40000000000003</v>
      </c>
    </row>
    <row r="393" spans="1:24" s="238" customFormat="1" ht="15.75" customHeight="1" x14ac:dyDescent="0.25">
      <c r="A393" s="330"/>
      <c r="B393" s="244"/>
      <c r="D393" s="127" t="s">
        <v>2</v>
      </c>
      <c r="E393" s="128">
        <v>1</v>
      </c>
      <c r="F393" s="96"/>
      <c r="G393" s="129">
        <f>B392*E393</f>
        <v>222.66000000000003</v>
      </c>
      <c r="H393" s="92"/>
      <c r="I393" s="296"/>
      <c r="J393" s="241">
        <v>8.1</v>
      </c>
      <c r="K393" s="241">
        <v>-3.7</v>
      </c>
      <c r="L393" s="241"/>
      <c r="M393" s="241"/>
      <c r="N393" s="241"/>
      <c r="O393" s="57">
        <f>J393*K393</f>
        <v>-29.97</v>
      </c>
      <c r="P393" s="238" t="s">
        <v>3</v>
      </c>
      <c r="S393" s="200"/>
      <c r="T393" s="200"/>
      <c r="U393" s="200"/>
      <c r="V393" s="57">
        <f>O393</f>
        <v>-29.97</v>
      </c>
    </row>
    <row r="394" spans="1:24" s="272" customFormat="1" ht="15.75" customHeight="1" x14ac:dyDescent="0.25">
      <c r="A394" s="330"/>
      <c r="B394" s="275"/>
      <c r="D394" s="127"/>
      <c r="E394" s="128"/>
      <c r="G394" s="129"/>
      <c r="H394" s="92"/>
      <c r="I394" s="296"/>
      <c r="J394" s="276">
        <v>8.1</v>
      </c>
      <c r="K394" s="276">
        <v>-1.7</v>
      </c>
      <c r="L394" s="276"/>
      <c r="M394" s="276"/>
      <c r="N394" s="276"/>
      <c r="O394" s="57">
        <f>J394*K394</f>
        <v>-13.77</v>
      </c>
      <c r="P394" s="272" t="s">
        <v>3</v>
      </c>
      <c r="S394" s="200"/>
      <c r="T394" s="200"/>
      <c r="U394" s="200"/>
      <c r="V394" s="57">
        <f>O394</f>
        <v>-13.77</v>
      </c>
    </row>
    <row r="395" spans="1:24" s="96" customFormat="1" ht="13.8" x14ac:dyDescent="0.25">
      <c r="A395" s="330"/>
      <c r="B395" s="186"/>
      <c r="H395" s="92"/>
      <c r="I395" s="296"/>
      <c r="J395" s="241">
        <v>0</v>
      </c>
      <c r="K395" s="241">
        <v>0</v>
      </c>
      <c r="L395" s="181"/>
      <c r="M395" s="181"/>
      <c r="N395" s="181"/>
      <c r="O395" s="57">
        <f>J395*K395</f>
        <v>0</v>
      </c>
      <c r="P395" s="96" t="s">
        <v>3</v>
      </c>
      <c r="S395" s="200"/>
      <c r="T395" s="200"/>
      <c r="U395" s="200"/>
      <c r="V395" s="57">
        <f>O395</f>
        <v>0</v>
      </c>
      <c r="W395" s="56">
        <f>SUM(V392:V395)</f>
        <v>222.66000000000003</v>
      </c>
      <c r="X395" s="96" t="s">
        <v>3</v>
      </c>
    </row>
    <row r="396" spans="1:24" s="96" customFormat="1" ht="15" customHeight="1" x14ac:dyDescent="0.25">
      <c r="A396" s="330"/>
      <c r="B396" s="186"/>
      <c r="D396" s="127"/>
      <c r="E396" s="128"/>
      <c r="G396" s="129"/>
      <c r="H396" s="92"/>
      <c r="I396" s="296"/>
      <c r="J396" s="181"/>
      <c r="K396" s="181"/>
      <c r="L396" s="181"/>
      <c r="M396" s="181"/>
      <c r="N396" s="181"/>
      <c r="O396" s="57"/>
      <c r="S396" s="200"/>
      <c r="T396" s="200"/>
      <c r="U396" s="200"/>
      <c r="V396" s="57"/>
      <c r="W396" s="57"/>
    </row>
    <row r="397" spans="1:24" s="96" customFormat="1" ht="13.8" x14ac:dyDescent="0.25">
      <c r="A397" s="123" t="s">
        <v>12</v>
      </c>
      <c r="B397" s="186" t="s">
        <v>114</v>
      </c>
      <c r="H397" s="92"/>
      <c r="I397" s="123" t="s">
        <v>12</v>
      </c>
      <c r="J397" s="96" t="s">
        <v>114</v>
      </c>
      <c r="O397" s="199"/>
      <c r="S397" s="200"/>
      <c r="T397" s="200"/>
      <c r="U397" s="200"/>
      <c r="V397" s="57"/>
      <c r="W397" s="57"/>
    </row>
    <row r="398" spans="1:24" s="96" customFormat="1" ht="13.8" x14ac:dyDescent="0.25">
      <c r="A398" s="330"/>
      <c r="B398" s="186">
        <f>W398</f>
        <v>257.10562210840834</v>
      </c>
      <c r="C398" s="96" t="s">
        <v>3</v>
      </c>
      <c r="D398" s="127" t="s">
        <v>1</v>
      </c>
      <c r="E398" s="128">
        <v>1</v>
      </c>
      <c r="F398" s="129">
        <f>B398*E398</f>
        <v>257.10562210840834</v>
      </c>
      <c r="H398" s="92"/>
      <c r="I398" s="296"/>
      <c r="J398" s="207">
        <f>W395</f>
        <v>222.66000000000003</v>
      </c>
      <c r="K398" s="202" t="s">
        <v>115</v>
      </c>
      <c r="L398" s="282" t="s">
        <v>187</v>
      </c>
      <c r="M398" s="282">
        <v>0.86602540299999997</v>
      </c>
      <c r="N398" s="202"/>
      <c r="O398" s="57">
        <f>J398/M398</f>
        <v>257.10562210840834</v>
      </c>
      <c r="P398" s="96" t="s">
        <v>3</v>
      </c>
      <c r="S398" s="200"/>
      <c r="T398" s="200"/>
      <c r="U398" s="200"/>
      <c r="V398" s="57">
        <f>O398</f>
        <v>257.10562210840834</v>
      </c>
      <c r="W398" s="56">
        <f>SUM(V398:V399)</f>
        <v>257.10562210840834</v>
      </c>
      <c r="X398" s="96" t="s">
        <v>3</v>
      </c>
    </row>
    <row r="399" spans="1:24" s="96" customFormat="1" ht="15" x14ac:dyDescent="0.25">
      <c r="A399" s="330"/>
      <c r="B399" s="186"/>
      <c r="D399" s="127" t="s">
        <v>2</v>
      </c>
      <c r="E399" s="128">
        <v>1</v>
      </c>
      <c r="G399" s="129">
        <f>B398*E399</f>
        <v>257.10562210840834</v>
      </c>
      <c r="H399" s="92"/>
      <c r="I399" s="296"/>
      <c r="J399" s="207"/>
      <c r="K399" s="202"/>
      <c r="L399" s="202"/>
      <c r="M399" s="202"/>
      <c r="N399" s="202"/>
      <c r="O399" s="57"/>
      <c r="S399" s="200"/>
      <c r="T399" s="200"/>
      <c r="U399" s="200"/>
      <c r="V399" s="57"/>
      <c r="W399" s="57"/>
      <c r="X399" s="208"/>
    </row>
    <row r="400" spans="1:24" s="96" customFormat="1" ht="13.8" x14ac:dyDescent="0.25">
      <c r="A400" s="330"/>
      <c r="B400" s="186"/>
      <c r="D400" s="127"/>
      <c r="E400" s="128"/>
      <c r="G400" s="129"/>
      <c r="H400" s="92"/>
      <c r="I400" s="296"/>
    </row>
    <row r="401" spans="1:24" s="96" customFormat="1" ht="13.8" x14ac:dyDescent="0.25">
      <c r="A401" s="123" t="s">
        <v>4</v>
      </c>
      <c r="B401" s="186" t="s">
        <v>116</v>
      </c>
      <c r="H401" s="92"/>
      <c r="I401" s="123" t="s">
        <v>4</v>
      </c>
      <c r="J401" s="96" t="s">
        <v>116</v>
      </c>
      <c r="O401" s="199"/>
      <c r="S401" s="200"/>
      <c r="T401" s="200"/>
      <c r="U401" s="200"/>
      <c r="V401" s="57"/>
      <c r="W401" s="57"/>
    </row>
    <row r="402" spans="1:24" s="96" customFormat="1" ht="13.8" x14ac:dyDescent="0.25">
      <c r="A402" s="330"/>
      <c r="B402" s="186">
        <f>W402</f>
        <v>342.80749614454447</v>
      </c>
      <c r="C402" s="96" t="s">
        <v>29</v>
      </c>
      <c r="D402" s="127" t="s">
        <v>1</v>
      </c>
      <c r="E402" s="128">
        <v>1</v>
      </c>
      <c r="F402" s="129">
        <f>B402*E402</f>
        <v>342.80749614454447</v>
      </c>
      <c r="H402" s="92"/>
      <c r="I402" s="296"/>
      <c r="J402" s="209">
        <f>W398</f>
        <v>257.10562210840834</v>
      </c>
      <c r="K402" s="14" t="s">
        <v>115</v>
      </c>
      <c r="L402" s="14">
        <v>0.75</v>
      </c>
      <c r="M402" s="14"/>
      <c r="N402" s="14"/>
      <c r="O402" s="57">
        <f>J402/L402</f>
        <v>342.80749614454447</v>
      </c>
      <c r="P402" s="96" t="s">
        <v>29</v>
      </c>
      <c r="S402" s="200"/>
      <c r="T402" s="200"/>
      <c r="U402" s="200"/>
      <c r="V402" s="57">
        <f>O402</f>
        <v>342.80749614454447</v>
      </c>
      <c r="W402" s="56">
        <f>SUM(V402)</f>
        <v>342.80749614454447</v>
      </c>
      <c r="X402" s="96" t="s">
        <v>29</v>
      </c>
    </row>
    <row r="403" spans="1:24" s="96" customFormat="1" ht="13.8" x14ac:dyDescent="0.25">
      <c r="A403" s="330"/>
      <c r="B403" s="186"/>
      <c r="D403" s="127" t="s">
        <v>2</v>
      </c>
      <c r="E403" s="128">
        <v>1</v>
      </c>
      <c r="G403" s="129">
        <f>B402*E403</f>
        <v>342.80749614454447</v>
      </c>
      <c r="H403" s="92"/>
      <c r="I403" s="296"/>
      <c r="J403" s="373"/>
      <c r="K403" s="373"/>
      <c r="L403" s="373"/>
      <c r="M403" s="373"/>
      <c r="N403" s="373"/>
      <c r="O403" s="57"/>
      <c r="S403" s="200"/>
      <c r="T403" s="200"/>
      <c r="U403" s="200"/>
      <c r="V403" s="57"/>
      <c r="W403" s="57"/>
    </row>
    <row r="404" spans="1:24" s="96" customFormat="1" ht="15" x14ac:dyDescent="0.25">
      <c r="A404" s="330"/>
      <c r="B404" s="186"/>
      <c r="D404" s="127"/>
      <c r="E404" s="128"/>
      <c r="G404" s="129"/>
      <c r="H404" s="92"/>
      <c r="I404" s="296"/>
      <c r="J404" s="202"/>
      <c r="K404" s="202"/>
      <c r="L404" s="202"/>
      <c r="M404" s="208"/>
      <c r="N404" s="202"/>
      <c r="O404" s="57"/>
      <c r="S404" s="200"/>
      <c r="T404" s="200"/>
      <c r="U404" s="200"/>
      <c r="V404" s="57"/>
    </row>
    <row r="405" spans="1:24" s="210" customFormat="1" x14ac:dyDescent="0.3">
      <c r="A405" s="123" t="s">
        <v>5</v>
      </c>
      <c r="B405" s="286" t="s">
        <v>234</v>
      </c>
      <c r="C405" s="280"/>
      <c r="D405" s="280"/>
      <c r="E405" s="280"/>
      <c r="F405" s="280"/>
      <c r="G405" s="280"/>
      <c r="H405" s="92"/>
      <c r="I405" s="123" t="s">
        <v>5</v>
      </c>
      <c r="J405" s="309" t="s">
        <v>234</v>
      </c>
      <c r="K405" s="280"/>
      <c r="L405" s="280"/>
      <c r="M405" s="280"/>
      <c r="N405" s="280"/>
      <c r="O405" s="280"/>
      <c r="P405" s="280"/>
      <c r="Q405" s="280"/>
      <c r="R405" s="280"/>
      <c r="S405" s="280"/>
      <c r="T405" s="280"/>
      <c r="U405" s="280"/>
      <c r="V405" s="57"/>
      <c r="W405" s="57"/>
      <c r="X405" s="280"/>
    </row>
    <row r="406" spans="1:24" s="210" customFormat="1" x14ac:dyDescent="0.3">
      <c r="A406" s="330"/>
      <c r="B406" s="186">
        <f>W409</f>
        <v>73.94</v>
      </c>
      <c r="C406" s="96" t="s">
        <v>3</v>
      </c>
      <c r="D406" s="127" t="s">
        <v>1</v>
      </c>
      <c r="E406" s="128">
        <v>1</v>
      </c>
      <c r="F406" s="129">
        <f>B406*E406</f>
        <v>73.94</v>
      </c>
      <c r="G406" s="96"/>
      <c r="H406" s="92"/>
      <c r="I406" s="296"/>
      <c r="J406" s="202"/>
      <c r="K406" s="207">
        <v>18.399999999999999</v>
      </c>
      <c r="L406" s="202">
        <v>0.75</v>
      </c>
      <c r="M406" s="202">
        <v>2</v>
      </c>
      <c r="N406" s="202"/>
      <c r="O406" s="57">
        <f>K406*L406*M406</f>
        <v>27.599999999999998</v>
      </c>
      <c r="P406" s="96" t="s">
        <v>3</v>
      </c>
      <c r="Q406" s="96"/>
      <c r="R406" s="96"/>
      <c r="S406" s="200"/>
      <c r="T406" s="200"/>
      <c r="U406" s="200"/>
      <c r="V406" s="57">
        <f>O406</f>
        <v>27.599999999999998</v>
      </c>
      <c r="W406" s="57"/>
      <c r="X406" s="96"/>
    </row>
    <row r="407" spans="1:24" s="210" customFormat="1" ht="15.6" x14ac:dyDescent="0.3">
      <c r="A407" s="330"/>
      <c r="B407" s="186"/>
      <c r="C407" s="96"/>
      <c r="D407" s="127" t="s">
        <v>2</v>
      </c>
      <c r="E407" s="128">
        <v>1</v>
      </c>
      <c r="F407" s="96"/>
      <c r="G407" s="129">
        <f>B406*E407</f>
        <v>73.94</v>
      </c>
      <c r="H407" s="92"/>
      <c r="I407" s="296"/>
      <c r="J407" s="211"/>
      <c r="K407" s="202">
        <v>13.4</v>
      </c>
      <c r="L407" s="202">
        <v>0.75</v>
      </c>
      <c r="M407" s="202">
        <v>2</v>
      </c>
      <c r="N407" s="202"/>
      <c r="O407" s="57">
        <f>K407*L407*M407</f>
        <v>20.100000000000001</v>
      </c>
      <c r="P407" s="96" t="s">
        <v>3</v>
      </c>
      <c r="Q407" s="96"/>
      <c r="R407" s="96"/>
      <c r="S407" s="200"/>
      <c r="T407" s="200"/>
      <c r="U407" s="200"/>
      <c r="V407" s="57">
        <f>O407</f>
        <v>20.100000000000001</v>
      </c>
      <c r="X407" s="96"/>
    </row>
    <row r="408" spans="1:24" s="210" customFormat="1" ht="15.6" x14ac:dyDescent="0.3">
      <c r="A408" s="330"/>
      <c r="B408" s="309"/>
      <c r="C408" s="302"/>
      <c r="D408" s="127"/>
      <c r="E408" s="128"/>
      <c r="F408" s="302"/>
      <c r="G408" s="129"/>
      <c r="H408" s="92"/>
      <c r="I408" s="302"/>
      <c r="J408" s="211"/>
      <c r="K408" s="306">
        <v>9.1999999999999993</v>
      </c>
      <c r="L408" s="311">
        <v>2.4</v>
      </c>
      <c r="M408" s="311">
        <v>1</v>
      </c>
      <c r="N408" s="311"/>
      <c r="O408" s="57">
        <f>K408*L408*M408</f>
        <v>22.08</v>
      </c>
      <c r="P408" s="302" t="s">
        <v>3</v>
      </c>
      <c r="Q408" s="302"/>
      <c r="R408" s="302"/>
      <c r="S408" s="200"/>
      <c r="T408" s="200"/>
      <c r="U408" s="200"/>
      <c r="V408" s="57">
        <f>O408</f>
        <v>22.08</v>
      </c>
      <c r="X408" s="302"/>
    </row>
    <row r="409" spans="1:24" s="96" customFormat="1" ht="13.8" x14ac:dyDescent="0.25">
      <c r="A409" s="330"/>
      <c r="B409" s="186"/>
      <c r="D409" s="127"/>
      <c r="E409" s="128"/>
      <c r="G409" s="129"/>
      <c r="H409" s="92"/>
      <c r="I409" s="296"/>
      <c r="J409" s="14"/>
      <c r="K409" s="243">
        <v>3.2</v>
      </c>
      <c r="L409" s="202">
        <v>1.3</v>
      </c>
      <c r="M409" s="202">
        <v>1</v>
      </c>
      <c r="N409" s="202"/>
      <c r="O409" s="57">
        <f>K409*L409*M409</f>
        <v>4.16</v>
      </c>
      <c r="P409" s="96" t="s">
        <v>3</v>
      </c>
      <c r="S409" s="200"/>
      <c r="T409" s="200"/>
      <c r="U409" s="200"/>
      <c r="V409" s="57">
        <f>O409</f>
        <v>4.16</v>
      </c>
      <c r="W409" s="56">
        <f>SUM(V406:V409)</f>
        <v>73.94</v>
      </c>
      <c r="X409" s="96" t="s">
        <v>3</v>
      </c>
    </row>
    <row r="410" spans="1:24" s="96" customFormat="1" ht="13.8" x14ac:dyDescent="0.25">
      <c r="A410" s="330"/>
      <c r="B410" s="186"/>
      <c r="D410" s="127"/>
      <c r="E410" s="128"/>
      <c r="G410" s="129"/>
      <c r="H410" s="92"/>
      <c r="I410" s="296"/>
      <c r="J410" s="14"/>
      <c r="K410" s="14"/>
      <c r="L410" s="14"/>
      <c r="M410" s="14"/>
      <c r="N410" s="14"/>
      <c r="O410" s="199"/>
      <c r="S410" s="200"/>
      <c r="T410" s="200"/>
      <c r="U410" s="200"/>
      <c r="V410" s="57"/>
      <c r="W410" s="57"/>
    </row>
    <row r="411" spans="1:24" s="210" customFormat="1" x14ac:dyDescent="0.3">
      <c r="A411" s="123" t="s">
        <v>6</v>
      </c>
      <c r="B411" s="286" t="s">
        <v>190</v>
      </c>
      <c r="C411" s="280"/>
      <c r="D411" s="280"/>
      <c r="E411" s="280"/>
      <c r="F411" s="280"/>
      <c r="G411" s="280"/>
      <c r="H411" s="92"/>
      <c r="I411" s="123" t="s">
        <v>6</v>
      </c>
      <c r="J411" s="294" t="s">
        <v>190</v>
      </c>
      <c r="K411" s="280"/>
      <c r="L411" s="280"/>
      <c r="M411" s="280"/>
      <c r="N411" s="280"/>
      <c r="O411" s="280"/>
      <c r="P411" s="280"/>
      <c r="Q411" s="280"/>
      <c r="R411" s="280"/>
      <c r="S411" s="280"/>
      <c r="T411" s="280"/>
      <c r="U411" s="280"/>
      <c r="V411" s="57"/>
      <c r="W411" s="57"/>
      <c r="X411" s="280"/>
    </row>
    <row r="412" spans="1:24" s="210" customFormat="1" x14ac:dyDescent="0.3">
      <c r="A412" s="330"/>
      <c r="B412" s="286">
        <f>W413</f>
        <v>4.5999999999999996</v>
      </c>
      <c r="C412" s="280" t="s">
        <v>3</v>
      </c>
      <c r="D412" s="127" t="s">
        <v>1</v>
      </c>
      <c r="E412" s="128">
        <v>1</v>
      </c>
      <c r="F412" s="129">
        <f>B412*E412</f>
        <v>4.5999999999999996</v>
      </c>
      <c r="G412" s="280"/>
      <c r="H412" s="92"/>
      <c r="I412" s="296"/>
      <c r="J412" s="282"/>
      <c r="K412" s="284">
        <v>2.2999999999999998</v>
      </c>
      <c r="L412" s="282">
        <v>2</v>
      </c>
      <c r="M412" s="282">
        <v>1</v>
      </c>
      <c r="N412" s="282"/>
      <c r="O412" s="57">
        <f>K412*L412*M412</f>
        <v>4.5999999999999996</v>
      </c>
      <c r="P412" s="280" t="s">
        <v>3</v>
      </c>
      <c r="Q412" s="280"/>
      <c r="R412" s="280"/>
      <c r="S412" s="200"/>
      <c r="T412" s="200"/>
      <c r="U412" s="200"/>
      <c r="V412" s="57">
        <f>O412</f>
        <v>4.5999999999999996</v>
      </c>
      <c r="W412" s="57"/>
      <c r="X412" s="280"/>
    </row>
    <row r="413" spans="1:24" s="210" customFormat="1" x14ac:dyDescent="0.3">
      <c r="A413" s="330"/>
      <c r="B413" s="286"/>
      <c r="C413" s="280"/>
      <c r="D413" s="127" t="s">
        <v>2</v>
      </c>
      <c r="E413" s="128">
        <v>1</v>
      </c>
      <c r="F413" s="280"/>
      <c r="G413" s="129">
        <f>B412*E413</f>
        <v>4.5999999999999996</v>
      </c>
      <c r="H413" s="92"/>
      <c r="I413" s="296"/>
      <c r="J413" s="282"/>
      <c r="K413" s="284">
        <v>0</v>
      </c>
      <c r="L413" s="282">
        <v>0</v>
      </c>
      <c r="M413" s="282">
        <v>0</v>
      </c>
      <c r="N413" s="282"/>
      <c r="O413" s="57">
        <f>K413*L413*M413</f>
        <v>0</v>
      </c>
      <c r="P413" s="280" t="s">
        <v>3</v>
      </c>
      <c r="Q413" s="280"/>
      <c r="R413" s="280"/>
      <c r="S413" s="200"/>
      <c r="T413" s="200"/>
      <c r="U413" s="200"/>
      <c r="V413" s="57">
        <f>O413</f>
        <v>0</v>
      </c>
      <c r="W413" s="56">
        <f>SUM(V412:V413)</f>
        <v>4.5999999999999996</v>
      </c>
      <c r="X413" s="280" t="s">
        <v>3</v>
      </c>
    </row>
    <row r="414" spans="1:24" s="280" customFormat="1" ht="13.8" x14ac:dyDescent="0.25">
      <c r="A414" s="330"/>
      <c r="B414" s="286"/>
      <c r="D414" s="127"/>
      <c r="E414" s="128"/>
      <c r="G414" s="129"/>
      <c r="H414" s="92"/>
      <c r="I414" s="296"/>
      <c r="J414" s="14"/>
      <c r="K414" s="14"/>
      <c r="L414" s="14"/>
      <c r="M414" s="14"/>
      <c r="N414" s="14"/>
      <c r="O414" s="199"/>
      <c r="S414" s="200"/>
      <c r="T414" s="200"/>
      <c r="U414" s="200"/>
      <c r="V414" s="57"/>
      <c r="W414" s="57"/>
    </row>
    <row r="415" spans="1:24" s="28" customFormat="1" x14ac:dyDescent="0.3">
      <c r="A415" s="123" t="s">
        <v>7</v>
      </c>
      <c r="B415" s="245" t="s">
        <v>165</v>
      </c>
      <c r="C415" s="177"/>
      <c r="D415" s="177"/>
      <c r="E415" s="177"/>
      <c r="F415" s="177"/>
      <c r="G415" s="177"/>
      <c r="H415" s="91"/>
      <c r="I415" s="123" t="s">
        <v>7</v>
      </c>
      <c r="J415" s="245" t="s">
        <v>165</v>
      </c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"/>
    </row>
    <row r="416" spans="1:24" s="28" customFormat="1" x14ac:dyDescent="0.3">
      <c r="A416" s="330"/>
      <c r="B416" s="185">
        <f>W418</f>
        <v>6</v>
      </c>
      <c r="C416" s="177" t="s">
        <v>3</v>
      </c>
      <c r="D416" s="7" t="s">
        <v>1</v>
      </c>
      <c r="E416" s="8">
        <v>1</v>
      </c>
      <c r="F416" s="18">
        <f>B416*E416</f>
        <v>6</v>
      </c>
      <c r="G416" s="177"/>
      <c r="H416" s="91"/>
      <c r="I416" s="296"/>
      <c r="J416" s="292">
        <v>1</v>
      </c>
      <c r="K416" s="292">
        <v>6</v>
      </c>
      <c r="L416" s="292"/>
      <c r="M416" s="292"/>
      <c r="N416" s="292"/>
      <c r="O416" s="57">
        <f>J416*K416</f>
        <v>6</v>
      </c>
      <c r="P416" s="290" t="s">
        <v>3</v>
      </c>
      <c r="Q416" s="280"/>
      <c r="R416" s="280"/>
      <c r="S416" s="200"/>
      <c r="T416" s="200"/>
      <c r="U416" s="200"/>
      <c r="V416" s="57">
        <f>O416</f>
        <v>6</v>
      </c>
    </row>
    <row r="417" spans="1:24" s="28" customFormat="1" x14ac:dyDescent="0.3">
      <c r="A417" s="330"/>
      <c r="B417" s="245"/>
      <c r="C417" s="237"/>
      <c r="D417" s="7" t="s">
        <v>2</v>
      </c>
      <c r="E417" s="8">
        <v>1</v>
      </c>
      <c r="F417" s="177"/>
      <c r="G417" s="18">
        <f>B416*E417</f>
        <v>6</v>
      </c>
      <c r="H417" s="91"/>
      <c r="I417" s="296"/>
      <c r="J417" s="292">
        <v>0</v>
      </c>
      <c r="K417" s="292">
        <v>0</v>
      </c>
      <c r="L417" s="292"/>
      <c r="M417" s="292"/>
      <c r="N417" s="292"/>
      <c r="O417" s="57">
        <f>J417*K417</f>
        <v>0</v>
      </c>
      <c r="P417" s="290" t="s">
        <v>3</v>
      </c>
      <c r="Q417" s="280"/>
      <c r="R417" s="280"/>
      <c r="S417" s="200"/>
      <c r="T417" s="200"/>
      <c r="U417" s="200"/>
      <c r="V417" s="57">
        <f>O417</f>
        <v>0</v>
      </c>
      <c r="W417" s="17"/>
      <c r="X417" s="177"/>
    </row>
    <row r="418" spans="1:24" s="28" customFormat="1" x14ac:dyDescent="0.3">
      <c r="A418" s="330"/>
      <c r="B418" s="278"/>
      <c r="C418" s="271"/>
      <c r="D418" s="7"/>
      <c r="E418" s="8"/>
      <c r="F418" s="271"/>
      <c r="G418" s="18"/>
      <c r="H418" s="91"/>
      <c r="I418" s="296"/>
      <c r="J418" s="292">
        <v>0</v>
      </c>
      <c r="K418" s="292">
        <v>0</v>
      </c>
      <c r="L418" s="292"/>
      <c r="M418" s="292"/>
      <c r="N418" s="292"/>
      <c r="O418" s="57">
        <f>J418*K418</f>
        <v>0</v>
      </c>
      <c r="P418" s="290" t="s">
        <v>3</v>
      </c>
      <c r="Q418" s="272"/>
      <c r="R418" s="272"/>
      <c r="S418" s="200"/>
      <c r="T418" s="200"/>
      <c r="U418" s="200"/>
      <c r="V418" s="57">
        <f>O418</f>
        <v>0</v>
      </c>
      <c r="W418" s="56">
        <f>SUM(V416:V418)</f>
        <v>6</v>
      </c>
      <c r="X418" s="177" t="s">
        <v>3</v>
      </c>
    </row>
    <row r="419" spans="1:24" s="28" customFormat="1" ht="15.6" x14ac:dyDescent="0.3">
      <c r="A419" s="330"/>
      <c r="B419" s="185"/>
      <c r="C419" s="177"/>
      <c r="D419" s="7"/>
      <c r="E419" s="8"/>
      <c r="F419" s="177"/>
      <c r="G419" s="18"/>
      <c r="H419" s="91"/>
      <c r="I419" s="296"/>
      <c r="J419" s="23"/>
    </row>
    <row r="420" spans="1:24" s="96" customFormat="1" ht="13.8" x14ac:dyDescent="0.25">
      <c r="A420" s="123" t="s">
        <v>8</v>
      </c>
      <c r="B420" s="212" t="s">
        <v>117</v>
      </c>
      <c r="C420" s="181"/>
      <c r="D420" s="181"/>
      <c r="E420" s="181"/>
      <c r="H420" s="92"/>
      <c r="I420" s="123" t="s">
        <v>8</v>
      </c>
      <c r="J420" s="181" t="s">
        <v>117</v>
      </c>
      <c r="K420" s="181"/>
      <c r="L420" s="181"/>
      <c r="M420" s="181"/>
      <c r="N420" s="181"/>
      <c r="O420" s="181"/>
      <c r="P420" s="181"/>
      <c r="Q420" s="181"/>
      <c r="R420" s="181"/>
      <c r="S420" s="181"/>
      <c r="T420" s="181"/>
      <c r="U420" s="181"/>
      <c r="V420" s="57"/>
      <c r="W420" s="57"/>
    </row>
    <row r="421" spans="1:24" s="96" customFormat="1" ht="13.8" x14ac:dyDescent="0.25">
      <c r="A421" s="330"/>
      <c r="B421" s="186">
        <f>W426</f>
        <v>10.365444976867268</v>
      </c>
      <c r="C421" s="96" t="s">
        <v>9</v>
      </c>
      <c r="D421" s="127" t="s">
        <v>1</v>
      </c>
      <c r="E421" s="128">
        <v>1</v>
      </c>
      <c r="F421" s="129">
        <f>B421*E421</f>
        <v>10.365444976867268</v>
      </c>
      <c r="H421" s="92"/>
      <c r="I421" s="296"/>
      <c r="J421" s="238" t="s">
        <v>166</v>
      </c>
      <c r="K421" s="213">
        <f>W395</f>
        <v>222.66000000000003</v>
      </c>
      <c r="L421" s="214">
        <v>0.03</v>
      </c>
      <c r="M421" s="214"/>
      <c r="N421" s="214"/>
      <c r="O421" s="57">
        <f>K421*L421</f>
        <v>6.6798000000000002</v>
      </c>
      <c r="P421" s="96" t="s">
        <v>9</v>
      </c>
      <c r="S421" s="200"/>
      <c r="T421" s="200"/>
      <c r="U421" s="200"/>
      <c r="V421" s="57">
        <f t="shared" ref="V421:V426" si="4">O421</f>
        <v>6.6798000000000002</v>
      </c>
      <c r="W421" s="57"/>
    </row>
    <row r="422" spans="1:24" s="96" customFormat="1" ht="13.8" x14ac:dyDescent="0.25">
      <c r="A422" s="330"/>
      <c r="B422" s="186"/>
      <c r="D422" s="127" t="s">
        <v>2</v>
      </c>
      <c r="E422" s="128">
        <v>1</v>
      </c>
      <c r="G422" s="129">
        <f>B421*E422</f>
        <v>10.365444976867268</v>
      </c>
      <c r="H422" s="92"/>
      <c r="I422" s="296"/>
      <c r="J422" s="238" t="s">
        <v>167</v>
      </c>
      <c r="K422" s="213">
        <f>W398</f>
        <v>257.10562210840834</v>
      </c>
      <c r="L422" s="214">
        <v>0.03</v>
      </c>
      <c r="M422" s="214">
        <v>0.05</v>
      </c>
      <c r="N422" s="214">
        <v>4</v>
      </c>
      <c r="O422" s="57">
        <f>K422*L422*M422*N422</f>
        <v>1.54263373265045</v>
      </c>
      <c r="P422" s="96" t="s">
        <v>9</v>
      </c>
      <c r="S422" s="200"/>
      <c r="T422" s="200"/>
      <c r="U422" s="200"/>
      <c r="V422" s="57">
        <f t="shared" si="4"/>
        <v>1.54263373265045</v>
      </c>
    </row>
    <row r="423" spans="1:24" s="96" customFormat="1" ht="13.8" x14ac:dyDescent="0.25">
      <c r="A423" s="330"/>
      <c r="B423" s="186"/>
      <c r="D423" s="127"/>
      <c r="E423" s="128"/>
      <c r="G423" s="129"/>
      <c r="H423" s="92"/>
      <c r="I423" s="296"/>
      <c r="J423" s="238" t="s">
        <v>168</v>
      </c>
      <c r="K423" s="207">
        <f>W402</f>
        <v>342.80749614454447</v>
      </c>
      <c r="L423" s="202">
        <v>0.03</v>
      </c>
      <c r="M423" s="202">
        <v>0.05</v>
      </c>
      <c r="N423" s="202"/>
      <c r="O423" s="57">
        <f>K423*L423*M423</f>
        <v>0.51421124421681674</v>
      </c>
      <c r="P423" s="96" t="s">
        <v>9</v>
      </c>
      <c r="S423" s="200"/>
      <c r="T423" s="200"/>
      <c r="U423" s="200"/>
      <c r="V423" s="57">
        <f t="shared" si="4"/>
        <v>0.51421124421681674</v>
      </c>
      <c r="W423" s="57"/>
    </row>
    <row r="424" spans="1:24" s="96" customFormat="1" ht="13.8" x14ac:dyDescent="0.25">
      <c r="A424" s="330"/>
      <c r="B424" s="186"/>
      <c r="D424" s="127"/>
      <c r="E424" s="128"/>
      <c r="G424" s="129"/>
      <c r="H424" s="92"/>
      <c r="I424" s="296"/>
      <c r="J424" s="238" t="s">
        <v>169</v>
      </c>
      <c r="K424" s="213">
        <v>0</v>
      </c>
      <c r="L424" s="214">
        <v>2.5000000000000001E-2</v>
      </c>
      <c r="M424" s="214">
        <v>0.2</v>
      </c>
      <c r="N424" s="214"/>
      <c r="O424" s="57">
        <f>K424*L424*M424</f>
        <v>0</v>
      </c>
      <c r="P424" s="96" t="s">
        <v>9</v>
      </c>
      <c r="S424" s="200"/>
      <c r="T424" s="200"/>
      <c r="U424" s="200"/>
      <c r="V424" s="57">
        <f t="shared" si="4"/>
        <v>0</v>
      </c>
      <c r="W424" s="57"/>
    </row>
    <row r="425" spans="1:24" s="96" customFormat="1" ht="13.8" x14ac:dyDescent="0.25">
      <c r="A425" s="330"/>
      <c r="B425" s="186"/>
      <c r="D425" s="127"/>
      <c r="E425" s="128"/>
      <c r="G425" s="129"/>
      <c r="H425" s="92"/>
      <c r="I425" s="296"/>
      <c r="J425" s="238" t="s">
        <v>170</v>
      </c>
      <c r="K425" s="213">
        <f>W409</f>
        <v>73.94</v>
      </c>
      <c r="L425" s="214">
        <v>0.02</v>
      </c>
      <c r="M425" s="214"/>
      <c r="N425" s="214"/>
      <c r="O425" s="57">
        <f>K425*L425</f>
        <v>1.4787999999999999</v>
      </c>
      <c r="P425" s="96" t="s">
        <v>9</v>
      </c>
      <c r="S425" s="200"/>
      <c r="T425" s="200"/>
      <c r="U425" s="200"/>
      <c r="V425" s="57">
        <f t="shared" si="4"/>
        <v>1.4787999999999999</v>
      </c>
      <c r="W425" s="57"/>
    </row>
    <row r="426" spans="1:24" s="96" customFormat="1" ht="13.8" x14ac:dyDescent="0.25">
      <c r="A426" s="330"/>
      <c r="B426" s="186"/>
      <c r="D426" s="127"/>
      <c r="E426" s="128"/>
      <c r="G426" s="129"/>
      <c r="H426" s="92"/>
      <c r="I426" s="296"/>
      <c r="J426" s="238" t="s">
        <v>171</v>
      </c>
      <c r="K426" s="213">
        <f>W418</f>
        <v>6</v>
      </c>
      <c r="L426" s="214">
        <v>2.5000000000000001E-2</v>
      </c>
      <c r="M426" s="214"/>
      <c r="N426" s="214"/>
      <c r="O426" s="57">
        <f>K426*L426</f>
        <v>0.15000000000000002</v>
      </c>
      <c r="P426" s="96" t="s">
        <v>9</v>
      </c>
      <c r="S426" s="200"/>
      <c r="T426" s="200"/>
      <c r="U426" s="200"/>
      <c r="V426" s="57">
        <f t="shared" si="4"/>
        <v>0.15000000000000002</v>
      </c>
      <c r="W426" s="56">
        <f>SUM(V421:V426)</f>
        <v>10.365444976867268</v>
      </c>
      <c r="X426" s="96" t="s">
        <v>9</v>
      </c>
    </row>
    <row r="427" spans="1:24" s="96" customFormat="1" ht="13.8" x14ac:dyDescent="0.25">
      <c r="A427" s="330"/>
      <c r="B427" s="186"/>
      <c r="D427" s="127"/>
      <c r="E427" s="128"/>
      <c r="G427" s="129"/>
      <c r="H427" s="92"/>
      <c r="I427" s="296"/>
      <c r="J427" s="213"/>
      <c r="K427" s="214"/>
      <c r="L427" s="214"/>
      <c r="M427" s="214"/>
      <c r="N427" s="214"/>
      <c r="O427" s="57"/>
      <c r="S427" s="200"/>
      <c r="T427" s="200"/>
      <c r="U427" s="200"/>
      <c r="V427" s="57"/>
    </row>
    <row r="428" spans="1:24" s="290" customFormat="1" ht="13.8" x14ac:dyDescent="0.25">
      <c r="A428" s="123" t="s">
        <v>17</v>
      </c>
      <c r="B428" s="351" t="s">
        <v>235</v>
      </c>
      <c r="C428" s="351"/>
      <c r="D428" s="351"/>
      <c r="E428" s="351"/>
      <c r="H428" s="92"/>
      <c r="I428" s="123" t="s">
        <v>17</v>
      </c>
      <c r="J428" s="351" t="s">
        <v>235</v>
      </c>
      <c r="K428" s="351"/>
      <c r="L428" s="351"/>
      <c r="M428" s="351"/>
      <c r="N428" s="351"/>
      <c r="O428" s="351"/>
      <c r="P428" s="351"/>
      <c r="Q428" s="351"/>
      <c r="R428" s="351"/>
      <c r="S428" s="351"/>
      <c r="V428" s="57"/>
      <c r="W428" s="57"/>
    </row>
    <row r="429" spans="1:24" s="290" customFormat="1" ht="13.8" x14ac:dyDescent="0.25">
      <c r="A429" s="330"/>
      <c r="B429" s="290" t="s">
        <v>113</v>
      </c>
      <c r="H429" s="92"/>
      <c r="I429" s="296"/>
      <c r="J429" s="290" t="s">
        <v>113</v>
      </c>
      <c r="V429" s="57"/>
      <c r="W429" s="57"/>
    </row>
    <row r="430" spans="1:24" s="290" customFormat="1" ht="15.75" customHeight="1" x14ac:dyDescent="0.25">
      <c r="A430" s="330"/>
      <c r="B430" s="294">
        <f>W430</f>
        <v>26.24</v>
      </c>
      <c r="C430" s="290" t="s">
        <v>3</v>
      </c>
      <c r="D430" s="127" t="s">
        <v>1</v>
      </c>
      <c r="E430" s="128">
        <v>1</v>
      </c>
      <c r="F430" s="129">
        <f>B430*E430</f>
        <v>26.24</v>
      </c>
      <c r="H430" s="92"/>
      <c r="I430" s="296"/>
      <c r="J430" s="306">
        <v>9.1999999999999993</v>
      </c>
      <c r="K430" s="311">
        <v>2.4</v>
      </c>
      <c r="L430" s="292"/>
      <c r="M430" s="292"/>
      <c r="N430" s="292"/>
      <c r="O430" s="57">
        <f>J430*K430</f>
        <v>22.08</v>
      </c>
      <c r="P430" s="290" t="s">
        <v>3</v>
      </c>
      <c r="S430" s="200"/>
      <c r="T430" s="200"/>
      <c r="U430" s="200"/>
      <c r="V430" s="57">
        <f>O430</f>
        <v>22.08</v>
      </c>
      <c r="W430" s="56">
        <f>SUM(V430:V431)</f>
        <v>26.24</v>
      </c>
      <c r="X430" s="290" t="s">
        <v>3</v>
      </c>
    </row>
    <row r="431" spans="1:24" s="290" customFormat="1" ht="15.75" customHeight="1" x14ac:dyDescent="0.25">
      <c r="A431" s="330"/>
      <c r="B431" s="294"/>
      <c r="D431" s="127" t="s">
        <v>2</v>
      </c>
      <c r="E431" s="128">
        <v>1</v>
      </c>
      <c r="G431" s="129">
        <f>B430*E431</f>
        <v>26.24</v>
      </c>
      <c r="H431" s="92"/>
      <c r="I431" s="296"/>
      <c r="J431" s="306">
        <v>3.2</v>
      </c>
      <c r="K431" s="311">
        <v>1.3</v>
      </c>
      <c r="L431" s="292"/>
      <c r="M431" s="292"/>
      <c r="N431" s="292"/>
      <c r="O431" s="57">
        <f>J431*K431</f>
        <v>4.16</v>
      </c>
      <c r="P431" s="290" t="s">
        <v>3</v>
      </c>
      <c r="S431" s="200"/>
      <c r="T431" s="200"/>
      <c r="U431" s="200"/>
      <c r="V431" s="57">
        <f>O431</f>
        <v>4.16</v>
      </c>
    </row>
    <row r="432" spans="1:24" s="290" customFormat="1" ht="13.8" x14ac:dyDescent="0.25">
      <c r="A432" s="330"/>
      <c r="B432" s="294"/>
      <c r="D432" s="127"/>
      <c r="E432" s="128"/>
      <c r="G432" s="129"/>
      <c r="H432" s="92"/>
      <c r="I432" s="296"/>
      <c r="J432" s="213"/>
      <c r="K432" s="214"/>
      <c r="L432" s="214"/>
      <c r="M432" s="214"/>
      <c r="N432" s="214"/>
      <c r="O432" s="57"/>
      <c r="S432" s="200"/>
      <c r="T432" s="200"/>
      <c r="U432" s="200"/>
      <c r="V432" s="57"/>
    </row>
    <row r="433" spans="1:24" s="28" customFormat="1" x14ac:dyDescent="0.3">
      <c r="A433" s="123" t="s">
        <v>18</v>
      </c>
      <c r="B433" s="323" t="s">
        <v>283</v>
      </c>
      <c r="C433" s="323"/>
      <c r="D433" s="323"/>
      <c r="E433" s="323"/>
      <c r="F433" s="323"/>
      <c r="G433" s="323"/>
      <c r="H433" s="92"/>
      <c r="I433" s="123" t="s">
        <v>18</v>
      </c>
      <c r="J433" s="323" t="s">
        <v>283</v>
      </c>
      <c r="K433" s="323"/>
      <c r="L433" s="323"/>
      <c r="M433" s="323"/>
      <c r="N433" s="323"/>
      <c r="O433" s="323"/>
      <c r="P433" s="323"/>
      <c r="Q433" s="323"/>
      <c r="R433" s="323"/>
      <c r="S433" s="323"/>
      <c r="T433" s="323"/>
      <c r="U433" s="323"/>
      <c r="V433" s="17"/>
      <c r="W433" s="17"/>
      <c r="X433" s="323"/>
    </row>
    <row r="434" spans="1:24" s="28" customFormat="1" x14ac:dyDescent="0.3">
      <c r="A434" s="330"/>
      <c r="B434" s="328">
        <f>W434</f>
        <v>30.843749999999993</v>
      </c>
      <c r="C434" s="323" t="s">
        <v>3</v>
      </c>
      <c r="D434" s="7" t="s">
        <v>1</v>
      </c>
      <c r="E434" s="8">
        <v>1</v>
      </c>
      <c r="F434" s="18">
        <f>B434*E434</f>
        <v>30.843749999999993</v>
      </c>
      <c r="G434" s="323"/>
      <c r="H434" s="92"/>
      <c r="I434" s="322"/>
      <c r="J434" s="325"/>
      <c r="K434" s="324">
        <f>W467/0.8</f>
        <v>82.249999999999986</v>
      </c>
      <c r="L434" s="325">
        <v>0.75</v>
      </c>
      <c r="M434" s="325">
        <v>0.5</v>
      </c>
      <c r="N434" s="325"/>
      <c r="O434" s="17">
        <f>K434*L434*M434</f>
        <v>30.843749999999993</v>
      </c>
      <c r="P434" s="323" t="s">
        <v>3</v>
      </c>
      <c r="Q434" s="323"/>
      <c r="R434" s="323"/>
      <c r="S434" s="49"/>
      <c r="T434" s="49"/>
      <c r="U434" s="49"/>
      <c r="V434" s="17">
        <f>O434</f>
        <v>30.843749999999993</v>
      </c>
      <c r="W434" s="56">
        <f>SUM(V434:V435)</f>
        <v>30.843749999999993</v>
      </c>
      <c r="X434" s="7" t="s">
        <v>3</v>
      </c>
    </row>
    <row r="435" spans="1:24" s="28" customFormat="1" ht="15.6" x14ac:dyDescent="0.3">
      <c r="A435" s="330"/>
      <c r="B435" s="328"/>
      <c r="C435" s="323"/>
      <c r="D435" s="7" t="s">
        <v>2</v>
      </c>
      <c r="E435" s="8">
        <v>1</v>
      </c>
      <c r="F435" s="323"/>
      <c r="G435" s="18">
        <f>B434*E435</f>
        <v>30.843749999999993</v>
      </c>
      <c r="H435" s="92"/>
      <c r="I435" s="322"/>
      <c r="J435" s="23"/>
      <c r="K435" s="325">
        <v>0</v>
      </c>
      <c r="L435" s="325">
        <v>0</v>
      </c>
      <c r="M435" s="325">
        <v>0</v>
      </c>
      <c r="N435" s="325"/>
      <c r="O435" s="17">
        <f>K435*L435*M435</f>
        <v>0</v>
      </c>
      <c r="P435" s="323" t="s">
        <v>3</v>
      </c>
      <c r="Q435" s="323"/>
      <c r="R435" s="323"/>
      <c r="S435" s="49"/>
      <c r="T435" s="49"/>
      <c r="U435" s="49"/>
      <c r="V435" s="17">
        <f>O435</f>
        <v>0</v>
      </c>
    </row>
    <row r="436" spans="1:24" s="322" customFormat="1" ht="13.8" x14ac:dyDescent="0.25">
      <c r="A436" s="330"/>
      <c r="B436" s="329"/>
      <c r="D436" s="127"/>
      <c r="E436" s="128"/>
      <c r="G436" s="129"/>
      <c r="H436" s="92"/>
      <c r="J436" s="213"/>
      <c r="K436" s="214"/>
      <c r="L436" s="214"/>
      <c r="M436" s="214"/>
      <c r="N436" s="214"/>
      <c r="O436" s="57"/>
      <c r="S436" s="200"/>
      <c r="T436" s="200"/>
      <c r="U436" s="200"/>
      <c r="V436" s="57"/>
    </row>
    <row r="437" spans="1:24" s="96" customFormat="1" ht="13.8" x14ac:dyDescent="0.25">
      <c r="A437" s="123" t="s">
        <v>19</v>
      </c>
      <c r="B437" s="212" t="s">
        <v>182</v>
      </c>
      <c r="C437" s="181"/>
      <c r="D437" s="181"/>
      <c r="E437" s="181"/>
      <c r="H437" s="92"/>
      <c r="I437" s="123" t="s">
        <v>19</v>
      </c>
      <c r="J437" s="212" t="s">
        <v>118</v>
      </c>
      <c r="K437" s="181"/>
      <c r="L437" s="181"/>
      <c r="M437" s="181"/>
      <c r="N437" s="181"/>
      <c r="O437" s="181"/>
      <c r="P437" s="181"/>
      <c r="Q437" s="181"/>
      <c r="R437" s="181"/>
      <c r="S437" s="200"/>
      <c r="T437" s="200"/>
      <c r="U437" s="200"/>
      <c r="V437" s="57"/>
      <c r="W437" s="57"/>
    </row>
    <row r="438" spans="1:24" s="96" customFormat="1" ht="13.8" x14ac:dyDescent="0.25">
      <c r="A438" s="330"/>
      <c r="B438" s="186">
        <f>W438</f>
        <v>1</v>
      </c>
      <c r="C438" s="96" t="s">
        <v>10</v>
      </c>
      <c r="D438" s="127" t="s">
        <v>1</v>
      </c>
      <c r="E438" s="128">
        <v>1</v>
      </c>
      <c r="F438" s="129">
        <f>B438*E438</f>
        <v>1</v>
      </c>
      <c r="H438" s="92"/>
      <c r="I438" s="296"/>
      <c r="J438" s="209">
        <v>1</v>
      </c>
      <c r="K438" s="209"/>
      <c r="L438" s="209"/>
      <c r="M438" s="14"/>
      <c r="N438" s="14"/>
      <c r="O438" s="199">
        <f>J438</f>
        <v>1</v>
      </c>
      <c r="P438" s="96" t="s">
        <v>10</v>
      </c>
      <c r="S438" s="200"/>
      <c r="T438" s="200"/>
      <c r="U438" s="200"/>
      <c r="V438" s="57">
        <f>O438</f>
        <v>1</v>
      </c>
      <c r="W438" s="56">
        <f>V438</f>
        <v>1</v>
      </c>
      <c r="X438" s="96" t="s">
        <v>10</v>
      </c>
    </row>
    <row r="439" spans="1:24" s="96" customFormat="1" ht="13.8" x14ac:dyDescent="0.25">
      <c r="A439" s="330"/>
      <c r="B439" s="186"/>
      <c r="D439" s="127" t="s">
        <v>2</v>
      </c>
      <c r="E439" s="128">
        <v>1</v>
      </c>
      <c r="G439" s="129">
        <f>B438*E439</f>
        <v>1</v>
      </c>
      <c r="H439" s="92"/>
      <c r="I439" s="296"/>
      <c r="J439" s="374"/>
      <c r="K439" s="374"/>
      <c r="L439" s="374"/>
      <c r="M439" s="374"/>
      <c r="N439" s="374"/>
      <c r="O439" s="199"/>
      <c r="S439" s="200"/>
      <c r="T439" s="200"/>
      <c r="U439" s="200"/>
      <c r="V439" s="57"/>
      <c r="W439" s="57"/>
    </row>
    <row r="440" spans="1:24" s="257" customFormat="1" ht="13.8" x14ac:dyDescent="0.25">
      <c r="A440" s="330"/>
      <c r="B440" s="259"/>
      <c r="D440" s="127"/>
      <c r="E440" s="128"/>
      <c r="G440" s="129"/>
      <c r="H440" s="92"/>
      <c r="I440" s="296"/>
      <c r="J440" s="14"/>
      <c r="K440" s="14"/>
      <c r="L440" s="14"/>
      <c r="M440" s="14"/>
      <c r="N440" s="14"/>
      <c r="O440" s="199"/>
      <c r="S440" s="200"/>
      <c r="T440" s="200"/>
      <c r="U440" s="200"/>
      <c r="V440" s="57"/>
      <c r="W440" s="57"/>
    </row>
    <row r="441" spans="1:24" s="96" customFormat="1" ht="13.8" x14ac:dyDescent="0.25">
      <c r="A441" s="100"/>
      <c r="B441" s="203" t="s">
        <v>31</v>
      </c>
      <c r="C441" s="100"/>
      <c r="D441" s="215"/>
      <c r="E441" s="196"/>
      <c r="F441" s="197">
        <f>SUM(F391:F440)</f>
        <v>975.56231322982012</v>
      </c>
      <c r="G441" s="197">
        <f>SUM(G391:G440)</f>
        <v>975.56231322982012</v>
      </c>
      <c r="H441" s="92"/>
      <c r="I441" s="100"/>
      <c r="J441" s="14"/>
      <c r="K441" s="14"/>
      <c r="L441" s="14"/>
      <c r="M441" s="14"/>
      <c r="N441" s="14"/>
      <c r="O441" s="199"/>
      <c r="S441" s="200"/>
      <c r="T441" s="200"/>
      <c r="U441" s="200"/>
      <c r="V441" s="57"/>
      <c r="W441" s="57"/>
    </row>
    <row r="442" spans="1:24" s="96" customFormat="1" ht="13.8" x14ac:dyDescent="0.25">
      <c r="A442" s="100"/>
      <c r="B442" s="203"/>
      <c r="C442" s="100"/>
      <c r="D442" s="215"/>
      <c r="E442" s="196"/>
      <c r="F442" s="197"/>
      <c r="G442" s="197"/>
      <c r="H442" s="92"/>
      <c r="I442" s="100"/>
      <c r="J442" s="14"/>
      <c r="K442" s="14"/>
      <c r="L442" s="14"/>
      <c r="M442" s="14"/>
      <c r="N442" s="14"/>
      <c r="O442" s="199"/>
      <c r="S442" s="200"/>
      <c r="T442" s="200"/>
      <c r="U442" s="200"/>
      <c r="V442" s="57"/>
      <c r="W442" s="57"/>
    </row>
    <row r="443" spans="1:24" s="96" customFormat="1" ht="13.8" x14ac:dyDescent="0.25">
      <c r="A443" s="100"/>
      <c r="B443" s="203"/>
      <c r="C443" s="100"/>
      <c r="D443" s="215"/>
      <c r="E443" s="196"/>
      <c r="F443" s="197"/>
      <c r="G443" s="197"/>
      <c r="H443" s="92"/>
      <c r="I443" s="100"/>
      <c r="J443" s="14"/>
      <c r="K443" s="14"/>
      <c r="L443" s="14"/>
      <c r="M443" s="14"/>
      <c r="N443" s="14"/>
      <c r="O443" s="199"/>
      <c r="S443" s="200"/>
      <c r="T443" s="200"/>
      <c r="U443" s="200"/>
      <c r="V443" s="57"/>
      <c r="W443" s="57"/>
    </row>
    <row r="444" spans="1:24" s="96" customFormat="1" ht="13.8" x14ac:dyDescent="0.25">
      <c r="A444" s="330"/>
      <c r="B444" s="205" t="s">
        <v>30</v>
      </c>
      <c r="H444" s="92"/>
      <c r="I444" s="296"/>
      <c r="J444" s="206" t="s">
        <v>30</v>
      </c>
      <c r="K444" s="206"/>
      <c r="L444" s="206"/>
      <c r="M444" s="206"/>
      <c r="N444" s="206"/>
      <c r="V444" s="57"/>
      <c r="W444" s="57"/>
    </row>
    <row r="445" spans="1:24" s="96" customFormat="1" ht="13.8" x14ac:dyDescent="0.25">
      <c r="A445" s="123" t="s">
        <v>0</v>
      </c>
      <c r="B445" s="351" t="s">
        <v>236</v>
      </c>
      <c r="C445" s="351"/>
      <c r="D445" s="351"/>
      <c r="E445" s="351"/>
      <c r="H445" s="92"/>
      <c r="I445" s="123" t="s">
        <v>0</v>
      </c>
      <c r="J445" s="351" t="s">
        <v>191</v>
      </c>
      <c r="K445" s="351"/>
      <c r="L445" s="351"/>
      <c r="M445" s="351"/>
      <c r="N445" s="351"/>
      <c r="O445" s="351"/>
      <c r="P445" s="351"/>
      <c r="Q445" s="351"/>
      <c r="R445" s="351"/>
      <c r="S445" s="351"/>
      <c r="V445" s="57"/>
      <c r="W445" s="57"/>
    </row>
    <row r="446" spans="1:24" s="96" customFormat="1" ht="13.8" x14ac:dyDescent="0.25">
      <c r="A446" s="330"/>
      <c r="B446" s="238" t="s">
        <v>237</v>
      </c>
      <c r="H446" s="92"/>
      <c r="I446" s="296"/>
      <c r="J446" s="312" t="s">
        <v>237</v>
      </c>
      <c r="V446" s="57"/>
      <c r="W446" s="57"/>
    </row>
    <row r="447" spans="1:24" s="96" customFormat="1" ht="13.8" x14ac:dyDescent="0.25">
      <c r="A447" s="330"/>
      <c r="B447" s="186">
        <f>W447</f>
        <v>257.10562210840834</v>
      </c>
      <c r="C447" s="96" t="s">
        <v>3</v>
      </c>
      <c r="D447" s="127" t="s">
        <v>1</v>
      </c>
      <c r="E447" s="128">
        <v>1</v>
      </c>
      <c r="F447" s="129">
        <f>B447*E447</f>
        <v>257.10562210840834</v>
      </c>
      <c r="H447" s="92"/>
      <c r="I447" s="296"/>
      <c r="J447" s="375">
        <f>W398</f>
        <v>257.10562210840834</v>
      </c>
      <c r="K447" s="375"/>
      <c r="L447" s="375"/>
      <c r="M447" s="375"/>
      <c r="N447" s="375"/>
      <c r="O447" s="57">
        <f>J447</f>
        <v>257.10562210840834</v>
      </c>
      <c r="P447" s="96" t="s">
        <v>3</v>
      </c>
      <c r="S447" s="200"/>
      <c r="T447" s="200"/>
      <c r="U447" s="200"/>
      <c r="V447" s="57">
        <f>O447</f>
        <v>257.10562210840834</v>
      </c>
      <c r="W447" s="56">
        <f>SUM(V447)</f>
        <v>257.10562210840834</v>
      </c>
      <c r="X447" s="96" t="s">
        <v>3</v>
      </c>
    </row>
    <row r="448" spans="1:24" s="96" customFormat="1" ht="15" x14ac:dyDescent="0.25">
      <c r="A448" s="330"/>
      <c r="B448" s="186"/>
      <c r="D448" s="127" t="s">
        <v>2</v>
      </c>
      <c r="E448" s="128">
        <v>1</v>
      </c>
      <c r="G448" s="129">
        <f>B447*E448</f>
        <v>257.10562210840834</v>
      </c>
      <c r="H448" s="92"/>
      <c r="I448" s="296"/>
      <c r="J448" s="370"/>
      <c r="K448" s="370"/>
      <c r="L448" s="370"/>
      <c r="M448" s="370"/>
      <c r="N448" s="370"/>
      <c r="O448" s="57"/>
      <c r="S448" s="200"/>
      <c r="T448" s="200"/>
      <c r="U448" s="200"/>
      <c r="V448" s="57"/>
      <c r="W448" s="57"/>
      <c r="X448" s="208"/>
    </row>
    <row r="449" spans="1:24" s="96" customFormat="1" ht="15" x14ac:dyDescent="0.25">
      <c r="A449" s="330"/>
      <c r="B449" s="186"/>
      <c r="D449" s="127"/>
      <c r="E449" s="128"/>
      <c r="G449" s="129"/>
      <c r="H449" s="92"/>
      <c r="I449" s="296"/>
      <c r="J449" s="181"/>
      <c r="K449" s="181"/>
      <c r="L449" s="181"/>
      <c r="M449" s="181"/>
      <c r="N449" s="181"/>
      <c r="O449" s="57"/>
      <c r="S449" s="200"/>
      <c r="T449" s="200"/>
      <c r="U449" s="200"/>
      <c r="V449" s="57"/>
      <c r="W449" s="57"/>
      <c r="X449" s="208"/>
    </row>
    <row r="450" spans="1:24" s="96" customFormat="1" ht="13.8" x14ac:dyDescent="0.25">
      <c r="A450" s="123" t="s">
        <v>12</v>
      </c>
      <c r="B450" s="351" t="s">
        <v>172</v>
      </c>
      <c r="C450" s="351"/>
      <c r="D450" s="351"/>
      <c r="E450" s="351"/>
      <c r="H450" s="92"/>
      <c r="I450" s="123" t="s">
        <v>12</v>
      </c>
      <c r="J450" s="351" t="s">
        <v>172</v>
      </c>
      <c r="K450" s="351"/>
      <c r="L450" s="351"/>
      <c r="M450" s="351"/>
      <c r="N450" s="351"/>
      <c r="O450" s="351"/>
      <c r="P450" s="351"/>
      <c r="Q450" s="351"/>
      <c r="R450" s="351"/>
      <c r="S450" s="351"/>
      <c r="V450" s="57"/>
      <c r="W450" s="57"/>
    </row>
    <row r="451" spans="1:24" s="96" customFormat="1" ht="13.8" x14ac:dyDescent="0.25">
      <c r="A451" s="330"/>
      <c r="B451" s="186">
        <f>W451</f>
        <v>257.10562210840834</v>
      </c>
      <c r="C451" s="96" t="s">
        <v>3</v>
      </c>
      <c r="D451" s="127" t="s">
        <v>1</v>
      </c>
      <c r="E451" s="128">
        <v>1</v>
      </c>
      <c r="F451" s="129">
        <f>B451*E451</f>
        <v>257.10562210840834</v>
      </c>
      <c r="H451" s="92"/>
      <c r="I451" s="296"/>
      <c r="J451" s="375">
        <f>W447</f>
        <v>257.10562210840834</v>
      </c>
      <c r="K451" s="375"/>
      <c r="L451" s="375"/>
      <c r="M451" s="375"/>
      <c r="N451" s="375"/>
      <c r="O451" s="57">
        <f>J451</f>
        <v>257.10562210840834</v>
      </c>
      <c r="P451" s="96" t="s">
        <v>3</v>
      </c>
      <c r="S451" s="200"/>
      <c r="T451" s="200"/>
      <c r="U451" s="200"/>
      <c r="V451" s="57">
        <f>O451</f>
        <v>257.10562210840834</v>
      </c>
      <c r="W451" s="56">
        <f>SUM(V451)</f>
        <v>257.10562210840834</v>
      </c>
      <c r="X451" s="96" t="s">
        <v>3</v>
      </c>
    </row>
    <row r="452" spans="1:24" s="96" customFormat="1" ht="15" x14ac:dyDescent="0.25">
      <c r="A452" s="330"/>
      <c r="B452" s="186"/>
      <c r="D452" s="127" t="s">
        <v>2</v>
      </c>
      <c r="E452" s="128">
        <v>1</v>
      </c>
      <c r="G452" s="129">
        <f>B451*E452</f>
        <v>257.10562210840834</v>
      </c>
      <c r="H452" s="92"/>
      <c r="I452" s="296"/>
      <c r="J452" s="370"/>
      <c r="K452" s="370"/>
      <c r="L452" s="370"/>
      <c r="M452" s="370"/>
      <c r="N452" s="370"/>
      <c r="O452" s="57"/>
      <c r="S452" s="200"/>
      <c r="T452" s="200"/>
      <c r="U452" s="200"/>
      <c r="V452" s="57"/>
      <c r="W452" s="57"/>
      <c r="X452" s="208"/>
    </row>
    <row r="453" spans="1:24" s="96" customFormat="1" ht="13.8" x14ac:dyDescent="0.25">
      <c r="A453" s="330"/>
      <c r="B453" s="186"/>
      <c r="D453" s="127"/>
      <c r="E453" s="128"/>
      <c r="G453" s="129"/>
      <c r="H453" s="92"/>
      <c r="I453" s="296"/>
      <c r="J453" s="202"/>
      <c r="K453" s="202"/>
      <c r="L453" s="202"/>
      <c r="M453" s="202"/>
      <c r="N453" s="202"/>
      <c r="O453" s="57"/>
      <c r="S453" s="200"/>
      <c r="T453" s="200"/>
      <c r="U453" s="200"/>
      <c r="V453" s="57"/>
      <c r="W453" s="57"/>
    </row>
    <row r="454" spans="1:24" s="28" customFormat="1" x14ac:dyDescent="0.3">
      <c r="A454" s="123" t="s">
        <v>4</v>
      </c>
      <c r="B454" s="353" t="s">
        <v>133</v>
      </c>
      <c r="C454" s="353"/>
      <c r="D454" s="353"/>
      <c r="E454" s="353"/>
      <c r="F454" s="177"/>
      <c r="G454" s="177"/>
      <c r="H454" s="91"/>
      <c r="I454" s="123" t="s">
        <v>4</v>
      </c>
      <c r="J454" s="353" t="s">
        <v>133</v>
      </c>
      <c r="K454" s="353"/>
      <c r="L454" s="353"/>
      <c r="M454" s="353"/>
      <c r="N454" s="353"/>
      <c r="O454" s="353"/>
      <c r="P454" s="353"/>
      <c r="Q454" s="353"/>
      <c r="R454" s="353"/>
      <c r="S454" s="353"/>
      <c r="T454" s="177"/>
      <c r="U454" s="177"/>
      <c r="V454" s="17"/>
      <c r="W454" s="17"/>
      <c r="X454" s="177"/>
    </row>
    <row r="455" spans="1:24" s="28" customFormat="1" x14ac:dyDescent="0.3">
      <c r="A455" s="330"/>
      <c r="B455" s="185">
        <f>W456</f>
        <v>57.421120000000002</v>
      </c>
      <c r="C455" s="177" t="s">
        <v>29</v>
      </c>
      <c r="D455" s="7" t="s">
        <v>1</v>
      </c>
      <c r="E455" s="8">
        <v>1</v>
      </c>
      <c r="F455" s="18">
        <f>B455*E455</f>
        <v>57.421120000000002</v>
      </c>
      <c r="G455" s="177"/>
      <c r="H455" s="91"/>
      <c r="I455" s="296"/>
      <c r="J455" s="367" t="s">
        <v>261</v>
      </c>
      <c r="K455" s="367"/>
      <c r="L455" s="367"/>
      <c r="M455" s="367"/>
      <c r="N455" s="367"/>
      <c r="O455" s="48">
        <f>8.1+4</f>
        <v>12.1</v>
      </c>
      <c r="P455" s="177" t="s">
        <v>29</v>
      </c>
      <c r="Q455" s="177"/>
      <c r="R455" s="177"/>
      <c r="S455" s="49"/>
      <c r="T455" s="49"/>
      <c r="U455" s="49"/>
      <c r="V455" s="17">
        <f>O455</f>
        <v>12.1</v>
      </c>
    </row>
    <row r="456" spans="1:24" s="28" customFormat="1" x14ac:dyDescent="0.3">
      <c r="A456" s="330"/>
      <c r="B456" s="185"/>
      <c r="C456" s="177"/>
      <c r="D456" s="7" t="s">
        <v>2</v>
      </c>
      <c r="E456" s="8">
        <v>1</v>
      </c>
      <c r="F456" s="177"/>
      <c r="G456" s="18">
        <f>B455*E456</f>
        <v>57.421120000000002</v>
      </c>
      <c r="H456" s="91"/>
      <c r="I456" s="296"/>
      <c r="J456" s="367" t="s">
        <v>262</v>
      </c>
      <c r="K456" s="367"/>
      <c r="L456" s="367"/>
      <c r="M456" s="367"/>
      <c r="N456" s="367"/>
      <c r="O456" s="48">
        <f>7.35*4+6.36*2</f>
        <v>42.12</v>
      </c>
      <c r="P456" s="177" t="s">
        <v>29</v>
      </c>
      <c r="Q456" s="369">
        <v>1.0760000000000001</v>
      </c>
      <c r="R456" s="369"/>
      <c r="S456" s="369"/>
      <c r="T456" s="369"/>
      <c r="U456" s="369"/>
      <c r="V456" s="17">
        <f>O456*Q456</f>
        <v>45.321120000000001</v>
      </c>
      <c r="W456" s="56">
        <f>SUM(V455:V456)</f>
        <v>57.421120000000002</v>
      </c>
      <c r="X456" s="177" t="s">
        <v>29</v>
      </c>
    </row>
    <row r="457" spans="1:24" s="28" customFormat="1" x14ac:dyDescent="0.3">
      <c r="A457" s="330"/>
      <c r="B457" s="185"/>
      <c r="C457" s="177"/>
      <c r="D457" s="7"/>
      <c r="E457" s="8"/>
      <c r="F457" s="177"/>
      <c r="G457" s="18"/>
      <c r="H457" s="91"/>
      <c r="I457" s="296"/>
      <c r="J457" s="4"/>
      <c r="K457" s="4"/>
      <c r="L457" s="4"/>
      <c r="M457" s="4"/>
      <c r="N457" s="4"/>
      <c r="O457" s="48"/>
      <c r="P457" s="177"/>
      <c r="Q457" s="177"/>
      <c r="R457" s="177"/>
      <c r="S457" s="49"/>
      <c r="T457" s="49"/>
      <c r="U457" s="49"/>
      <c r="V457" s="17"/>
      <c r="W457" s="17"/>
      <c r="X457" s="177"/>
    </row>
    <row r="458" spans="1:24" s="28" customFormat="1" x14ac:dyDescent="0.3">
      <c r="A458" s="123" t="s">
        <v>5</v>
      </c>
      <c r="B458" s="353" t="s">
        <v>119</v>
      </c>
      <c r="C458" s="353"/>
      <c r="D458" s="353"/>
      <c r="E458" s="353"/>
      <c r="F458" s="177"/>
      <c r="G458" s="177"/>
      <c r="H458" s="91"/>
      <c r="I458" s="123" t="s">
        <v>5</v>
      </c>
      <c r="J458" s="353" t="s">
        <v>119</v>
      </c>
      <c r="K458" s="353"/>
      <c r="L458" s="353"/>
      <c r="M458" s="353"/>
      <c r="N458" s="353"/>
      <c r="O458" s="353"/>
      <c r="P458" s="353"/>
      <c r="Q458" s="353"/>
      <c r="R458" s="353"/>
      <c r="S458" s="353"/>
      <c r="T458" s="177"/>
      <c r="U458" s="177"/>
      <c r="V458" s="17"/>
      <c r="W458" s="57"/>
      <c r="X458" s="177"/>
    </row>
    <row r="459" spans="1:24" s="28" customFormat="1" x14ac:dyDescent="0.3">
      <c r="A459" s="330"/>
      <c r="B459" s="122">
        <f>W459</f>
        <v>25.710562210840834</v>
      </c>
      <c r="C459" s="177" t="s">
        <v>10</v>
      </c>
      <c r="D459" s="7" t="s">
        <v>1</v>
      </c>
      <c r="E459" s="8">
        <v>1</v>
      </c>
      <c r="F459" s="18">
        <f>B459*E459</f>
        <v>25.710562210840834</v>
      </c>
      <c r="G459" s="177"/>
      <c r="H459" s="91"/>
      <c r="I459" s="296"/>
      <c r="J459" s="192">
        <f>W447</f>
        <v>257.10562210840834</v>
      </c>
      <c r="K459" s="4" t="s">
        <v>115</v>
      </c>
      <c r="L459" s="4">
        <v>10</v>
      </c>
      <c r="M459" s="4"/>
      <c r="N459" s="4"/>
      <c r="O459" s="193">
        <f>J459/L459</f>
        <v>25.710562210840834</v>
      </c>
      <c r="P459" s="177" t="s">
        <v>10</v>
      </c>
      <c r="Q459" s="177"/>
      <c r="R459" s="177"/>
      <c r="S459" s="180"/>
      <c r="T459" s="183"/>
      <c r="U459" s="49"/>
      <c r="V459" s="122">
        <f>O459</f>
        <v>25.710562210840834</v>
      </c>
      <c r="W459" s="194">
        <f>V459</f>
        <v>25.710562210840834</v>
      </c>
      <c r="X459" s="177" t="s">
        <v>10</v>
      </c>
    </row>
    <row r="460" spans="1:24" s="28" customFormat="1" x14ac:dyDescent="0.3">
      <c r="A460" s="330"/>
      <c r="B460" s="185"/>
      <c r="C460" s="177"/>
      <c r="D460" s="7" t="s">
        <v>2</v>
      </c>
      <c r="E460" s="8">
        <v>1</v>
      </c>
      <c r="F460" s="177"/>
      <c r="G460" s="18">
        <f>B459*E460</f>
        <v>25.710562210840834</v>
      </c>
      <c r="H460" s="91"/>
      <c r="I460" s="296"/>
      <c r="J460" s="4"/>
      <c r="K460" s="4"/>
      <c r="L460" s="4"/>
      <c r="M460" s="4"/>
      <c r="N460" s="4"/>
      <c r="O460" s="4"/>
      <c r="P460" s="4"/>
      <c r="Q460" s="4"/>
      <c r="R460" s="177"/>
      <c r="S460" s="49"/>
      <c r="T460" s="49"/>
      <c r="U460" s="49"/>
      <c r="V460" s="17"/>
      <c r="W460" s="17"/>
      <c r="X460" s="177"/>
    </row>
    <row r="461" spans="1:24" s="28" customFormat="1" x14ac:dyDescent="0.3">
      <c r="A461" s="330"/>
      <c r="B461" s="185"/>
      <c r="C461" s="177"/>
      <c r="D461" s="177"/>
      <c r="E461" s="177"/>
      <c r="F461" s="177"/>
      <c r="G461" s="177"/>
      <c r="H461" s="91"/>
      <c r="I461" s="296"/>
      <c r="J461" s="4"/>
      <c r="K461" s="4"/>
      <c r="L461" s="4"/>
      <c r="M461" s="4"/>
      <c r="N461" s="4"/>
      <c r="O461" s="48"/>
      <c r="P461" s="177"/>
      <c r="Q461" s="177"/>
      <c r="R461" s="177"/>
      <c r="S461" s="49"/>
      <c r="T461" s="49"/>
      <c r="U461" s="49"/>
      <c r="V461" s="17"/>
      <c r="W461" s="17"/>
      <c r="X461" s="177"/>
    </row>
    <row r="462" spans="1:24" s="28" customFormat="1" x14ac:dyDescent="0.3">
      <c r="A462" s="123" t="s">
        <v>6</v>
      </c>
      <c r="B462" s="353" t="s">
        <v>134</v>
      </c>
      <c r="C462" s="353"/>
      <c r="D462" s="353"/>
      <c r="E462" s="353"/>
      <c r="F462" s="177"/>
      <c r="G462" s="177"/>
      <c r="H462" s="91"/>
      <c r="I462" s="123" t="s">
        <v>6</v>
      </c>
      <c r="J462" s="353" t="s">
        <v>134</v>
      </c>
      <c r="K462" s="353"/>
      <c r="L462" s="353"/>
      <c r="M462" s="353"/>
      <c r="N462" s="353"/>
      <c r="O462" s="353"/>
      <c r="P462" s="353"/>
      <c r="Q462" s="353"/>
      <c r="R462" s="353"/>
      <c r="S462" s="353"/>
      <c r="T462" s="177"/>
      <c r="U462" s="177"/>
      <c r="V462" s="17"/>
      <c r="W462" s="17"/>
      <c r="X462" s="177"/>
    </row>
    <row r="463" spans="1:24" s="28" customFormat="1" x14ac:dyDescent="0.3">
      <c r="A463" s="330"/>
      <c r="B463" s="185">
        <f>W463</f>
        <v>57.421120000000002</v>
      </c>
      <c r="C463" s="177" t="s">
        <v>29</v>
      </c>
      <c r="D463" s="7" t="s">
        <v>1</v>
      </c>
      <c r="E463" s="8">
        <v>1</v>
      </c>
      <c r="F463" s="18">
        <f>B463*E463</f>
        <v>57.421120000000002</v>
      </c>
      <c r="G463" s="177"/>
      <c r="H463" s="91"/>
      <c r="I463" s="296"/>
      <c r="J463" s="380">
        <f>W456</f>
        <v>57.421120000000002</v>
      </c>
      <c r="K463" s="367"/>
      <c r="L463" s="367"/>
      <c r="M463" s="367"/>
      <c r="N463" s="367"/>
      <c r="O463" s="48">
        <f>J463</f>
        <v>57.421120000000002</v>
      </c>
      <c r="P463" s="177" t="s">
        <v>29</v>
      </c>
      <c r="Q463" s="177"/>
      <c r="R463" s="177"/>
      <c r="S463" s="49"/>
      <c r="T463" s="49"/>
      <c r="U463" s="49"/>
      <c r="V463" s="17">
        <f>O463</f>
        <v>57.421120000000002</v>
      </c>
      <c r="W463" s="56">
        <f>V463</f>
        <v>57.421120000000002</v>
      </c>
      <c r="X463" s="177" t="s">
        <v>29</v>
      </c>
    </row>
    <row r="464" spans="1:24" s="28" customFormat="1" ht="15.6" x14ac:dyDescent="0.3">
      <c r="A464" s="330"/>
      <c r="B464" s="185"/>
      <c r="C464" s="177"/>
      <c r="D464" s="7" t="s">
        <v>2</v>
      </c>
      <c r="E464" s="8">
        <v>1</v>
      </c>
      <c r="F464" s="177"/>
      <c r="G464" s="18">
        <f>B463*E464</f>
        <v>57.421120000000002</v>
      </c>
      <c r="H464" s="91"/>
      <c r="I464" s="296"/>
      <c r="J464" s="363"/>
      <c r="K464" s="363"/>
      <c r="L464" s="363"/>
      <c r="M464" s="363"/>
      <c r="N464" s="363"/>
      <c r="O464" s="48"/>
      <c r="P464" s="177"/>
      <c r="Q464" s="177"/>
      <c r="R464" s="177"/>
      <c r="S464" s="49"/>
      <c r="T464" s="49"/>
      <c r="U464" s="49"/>
      <c r="V464" s="17"/>
      <c r="W464" s="23"/>
      <c r="X464" s="23"/>
    </row>
    <row r="465" spans="1:24" s="28" customFormat="1" x14ac:dyDescent="0.3">
      <c r="A465" s="330"/>
      <c r="B465" s="185"/>
      <c r="C465" s="177"/>
      <c r="D465" s="7"/>
      <c r="E465" s="8"/>
      <c r="F465" s="177"/>
      <c r="G465" s="18"/>
      <c r="H465" s="91"/>
      <c r="I465" s="296"/>
      <c r="J465" s="4"/>
      <c r="K465" s="4"/>
      <c r="L465" s="4"/>
      <c r="M465" s="4"/>
      <c r="N465" s="4"/>
      <c r="O465" s="48"/>
      <c r="P465" s="177"/>
      <c r="Q465" s="177"/>
      <c r="R465" s="177"/>
      <c r="S465" s="49"/>
      <c r="T465" s="49"/>
      <c r="U465" s="49"/>
      <c r="V465" s="17"/>
      <c r="W465" s="17"/>
      <c r="X465" s="177"/>
    </row>
    <row r="466" spans="1:24" s="28" customFormat="1" x14ac:dyDescent="0.3">
      <c r="A466" s="123" t="s">
        <v>7</v>
      </c>
      <c r="B466" s="353" t="s">
        <v>120</v>
      </c>
      <c r="C466" s="353"/>
      <c r="D466" s="353"/>
      <c r="E466" s="353"/>
      <c r="F466" s="177"/>
      <c r="G466" s="177"/>
      <c r="H466" s="91"/>
      <c r="I466" s="123" t="s">
        <v>7</v>
      </c>
      <c r="J466" s="353" t="s">
        <v>120</v>
      </c>
      <c r="K466" s="353"/>
      <c r="L466" s="353"/>
      <c r="M466" s="353"/>
      <c r="N466" s="353"/>
      <c r="O466" s="353"/>
      <c r="P466" s="353"/>
      <c r="Q466" s="353"/>
      <c r="R466" s="353"/>
      <c r="S466" s="353"/>
      <c r="T466" s="177"/>
      <c r="U466" s="177"/>
      <c r="V466" s="17"/>
      <c r="W466" s="17"/>
      <c r="X466" s="177"/>
    </row>
    <row r="467" spans="1:24" s="28" customFormat="1" x14ac:dyDescent="0.3">
      <c r="A467" s="330"/>
      <c r="B467" s="185">
        <f>W467</f>
        <v>65.8</v>
      </c>
      <c r="C467" s="177" t="s">
        <v>29</v>
      </c>
      <c r="D467" s="7" t="s">
        <v>1</v>
      </c>
      <c r="E467" s="8">
        <v>1</v>
      </c>
      <c r="F467" s="18">
        <f>B467*E467</f>
        <v>65.8</v>
      </c>
      <c r="G467" s="177"/>
      <c r="H467" s="91"/>
      <c r="I467" s="296"/>
      <c r="J467" s="374" t="s">
        <v>238</v>
      </c>
      <c r="K467" s="374"/>
      <c r="L467" s="374"/>
      <c r="M467" s="374"/>
      <c r="N467" s="374"/>
      <c r="O467" s="199">
        <f>18.5*2+14.4*2</f>
        <v>65.8</v>
      </c>
      <c r="P467" s="272" t="s">
        <v>29</v>
      </c>
      <c r="Q467" s="177"/>
      <c r="R467" s="177"/>
      <c r="S467" s="49"/>
      <c r="T467" s="49"/>
      <c r="U467" s="49"/>
      <c r="V467" s="17">
        <f>O467</f>
        <v>65.8</v>
      </c>
      <c r="W467" s="56">
        <f>SUM(V467:V468)</f>
        <v>65.8</v>
      </c>
      <c r="X467" s="177" t="s">
        <v>29</v>
      </c>
    </row>
    <row r="468" spans="1:24" s="28" customFormat="1" x14ac:dyDescent="0.3">
      <c r="A468" s="330"/>
      <c r="B468" s="185"/>
      <c r="C468" s="177"/>
      <c r="D468" s="7" t="s">
        <v>2</v>
      </c>
      <c r="E468" s="8">
        <v>1</v>
      </c>
      <c r="F468" s="177"/>
      <c r="G468" s="18">
        <f>B467*E468</f>
        <v>65.8</v>
      </c>
      <c r="H468" s="91"/>
      <c r="I468" s="296"/>
      <c r="J468" s="363"/>
      <c r="K468" s="363"/>
      <c r="L468" s="363"/>
      <c r="M468" s="363"/>
      <c r="N468" s="363"/>
      <c r="O468" s="48"/>
      <c r="P468" s="177"/>
      <c r="Q468" s="177"/>
      <c r="R468" s="177"/>
      <c r="S468" s="49"/>
      <c r="T468" s="49"/>
      <c r="U468" s="49"/>
      <c r="V468" s="17"/>
    </row>
    <row r="469" spans="1:24" s="28" customFormat="1" x14ac:dyDescent="0.3">
      <c r="A469" s="330"/>
      <c r="B469" s="185"/>
      <c r="C469" s="177"/>
      <c r="D469" s="7"/>
      <c r="E469" s="8"/>
      <c r="F469" s="177"/>
      <c r="G469" s="18"/>
      <c r="H469" s="91"/>
      <c r="I469" s="296"/>
      <c r="J469" s="4"/>
      <c r="K469" s="4"/>
      <c r="L469" s="4"/>
      <c r="M469" s="4"/>
      <c r="N469" s="4"/>
      <c r="O469" s="48"/>
      <c r="P469" s="177"/>
      <c r="Q469" s="177"/>
      <c r="R469" s="177"/>
      <c r="S469" s="49"/>
      <c r="T469" s="49"/>
      <c r="U469" s="49"/>
      <c r="V469" s="17"/>
      <c r="W469" s="17"/>
      <c r="X469" s="177"/>
    </row>
    <row r="470" spans="1:24" s="28" customFormat="1" x14ac:dyDescent="0.3">
      <c r="A470" s="123" t="s">
        <v>8</v>
      </c>
      <c r="B470" s="353" t="s">
        <v>121</v>
      </c>
      <c r="C470" s="353"/>
      <c r="D470" s="353"/>
      <c r="E470" s="353"/>
      <c r="F470" s="177"/>
      <c r="G470" s="177"/>
      <c r="H470" s="91"/>
      <c r="I470" s="123" t="s">
        <v>8</v>
      </c>
      <c r="J470" s="353" t="s">
        <v>121</v>
      </c>
      <c r="K470" s="353"/>
      <c r="L470" s="353"/>
      <c r="M470" s="353"/>
      <c r="N470" s="353"/>
      <c r="O470" s="353"/>
      <c r="P470" s="353"/>
      <c r="Q470" s="353"/>
      <c r="R470" s="353"/>
      <c r="S470" s="353"/>
      <c r="T470" s="177"/>
      <c r="U470" s="177"/>
      <c r="V470" s="17"/>
      <c r="W470" s="57"/>
      <c r="X470" s="177"/>
    </row>
    <row r="471" spans="1:24" s="28" customFormat="1" x14ac:dyDescent="0.3">
      <c r="A471" s="330"/>
      <c r="B471" s="122">
        <f>W471</f>
        <v>197.39999999999998</v>
      </c>
      <c r="C471" s="177" t="s">
        <v>10</v>
      </c>
      <c r="D471" s="7" t="s">
        <v>1</v>
      </c>
      <c r="E471" s="8">
        <v>1</v>
      </c>
      <c r="F471" s="18">
        <f>B471*E471</f>
        <v>197.39999999999998</v>
      </c>
      <c r="G471" s="177"/>
      <c r="H471" s="91"/>
      <c r="I471" s="296"/>
      <c r="J471" s="381">
        <f>W467</f>
        <v>65.8</v>
      </c>
      <c r="K471" s="363"/>
      <c r="L471" s="363"/>
      <c r="M471" s="363"/>
      <c r="N471" s="363"/>
      <c r="O471" s="48">
        <f>J471</f>
        <v>65.8</v>
      </c>
      <c r="P471" s="177" t="s">
        <v>29</v>
      </c>
      <c r="Q471" s="369">
        <v>3</v>
      </c>
      <c r="R471" s="369"/>
      <c r="S471" s="369"/>
      <c r="T471" s="369"/>
      <c r="U471" s="369"/>
      <c r="V471" s="122">
        <f>O471*Q471</f>
        <v>197.39999999999998</v>
      </c>
      <c r="W471" s="194">
        <f>V471</f>
        <v>197.39999999999998</v>
      </c>
      <c r="X471" s="177" t="s">
        <v>10</v>
      </c>
    </row>
    <row r="472" spans="1:24" s="28" customFormat="1" x14ac:dyDescent="0.3">
      <c r="A472" s="330"/>
      <c r="B472" s="185"/>
      <c r="C472" s="177"/>
      <c r="D472" s="7" t="s">
        <v>2</v>
      </c>
      <c r="E472" s="8">
        <v>1</v>
      </c>
      <c r="F472" s="177"/>
      <c r="G472" s="18">
        <f>B471*E472</f>
        <v>197.39999999999998</v>
      </c>
      <c r="H472" s="91"/>
      <c r="I472" s="296"/>
      <c r="J472" s="4"/>
      <c r="K472" s="4"/>
      <c r="L472" s="4"/>
      <c r="M472" s="4"/>
      <c r="N472" s="4"/>
      <c r="O472" s="48"/>
      <c r="P472" s="177"/>
      <c r="Q472" s="369"/>
      <c r="R472" s="369"/>
      <c r="S472" s="369"/>
      <c r="T472" s="369"/>
      <c r="U472" s="369"/>
      <c r="V472" s="17"/>
      <c r="W472" s="17"/>
      <c r="X472" s="177"/>
    </row>
    <row r="473" spans="1:24" s="28" customFormat="1" x14ac:dyDescent="0.3">
      <c r="A473" s="330"/>
      <c r="B473" s="185"/>
      <c r="C473" s="177"/>
      <c r="D473" s="7"/>
      <c r="E473" s="8"/>
      <c r="F473" s="177"/>
      <c r="G473" s="18"/>
      <c r="H473" s="91"/>
      <c r="I473" s="296"/>
      <c r="J473" s="4"/>
      <c r="K473" s="4"/>
      <c r="L473" s="4"/>
      <c r="M473" s="4"/>
      <c r="N473" s="4"/>
      <c r="O473" s="48"/>
      <c r="P473" s="177"/>
      <c r="Q473" s="182"/>
      <c r="R473" s="182"/>
      <c r="S473" s="182"/>
      <c r="T473" s="182"/>
      <c r="U473" s="182"/>
      <c r="V473" s="17"/>
      <c r="W473" s="17"/>
      <c r="X473" s="177"/>
    </row>
    <row r="474" spans="1:24" s="28" customFormat="1" x14ac:dyDescent="0.3">
      <c r="A474" s="123" t="s">
        <v>17</v>
      </c>
      <c r="B474" s="353" t="s">
        <v>135</v>
      </c>
      <c r="C474" s="353"/>
      <c r="D474" s="353"/>
      <c r="E474" s="353"/>
      <c r="F474" s="177"/>
      <c r="G474" s="177"/>
      <c r="H474" s="91"/>
      <c r="I474" s="123" t="s">
        <v>17</v>
      </c>
      <c r="J474" s="353" t="s">
        <v>135</v>
      </c>
      <c r="K474" s="353"/>
      <c r="L474" s="353"/>
      <c r="M474" s="353"/>
      <c r="N474" s="353"/>
      <c r="O474" s="353"/>
      <c r="P474" s="353"/>
      <c r="Q474" s="353"/>
      <c r="R474" s="353"/>
      <c r="S474" s="353"/>
      <c r="T474" s="177"/>
      <c r="U474" s="177"/>
      <c r="V474" s="17"/>
      <c r="W474" s="57"/>
      <c r="X474" s="177"/>
    </row>
    <row r="475" spans="1:24" s="28" customFormat="1" x14ac:dyDescent="0.3">
      <c r="A475" s="330"/>
      <c r="B475" s="122">
        <f>W475</f>
        <v>3</v>
      </c>
      <c r="C475" s="177" t="s">
        <v>10</v>
      </c>
      <c r="D475" s="7" t="s">
        <v>1</v>
      </c>
      <c r="E475" s="8">
        <v>1</v>
      </c>
      <c r="F475" s="18">
        <f>B475*E475</f>
        <v>3</v>
      </c>
      <c r="G475" s="177"/>
      <c r="H475" s="91"/>
      <c r="I475" s="296"/>
      <c r="J475" s="192">
        <v>3</v>
      </c>
      <c r="K475" s="4"/>
      <c r="L475" s="4"/>
      <c r="M475" s="4"/>
      <c r="N475" s="4"/>
      <c r="O475" s="193">
        <f>SUM(J475:N475)</f>
        <v>3</v>
      </c>
      <c r="P475" s="177" t="s">
        <v>10</v>
      </c>
      <c r="Q475" s="177"/>
      <c r="R475" s="177"/>
      <c r="S475" s="180"/>
      <c r="T475" s="183"/>
      <c r="U475" s="49"/>
      <c r="V475" s="122">
        <f>O475</f>
        <v>3</v>
      </c>
      <c r="W475" s="194">
        <f>V475</f>
        <v>3</v>
      </c>
      <c r="X475" s="177" t="s">
        <v>10</v>
      </c>
    </row>
    <row r="476" spans="1:24" s="28" customFormat="1" x14ac:dyDescent="0.3">
      <c r="A476" s="330"/>
      <c r="B476" s="185"/>
      <c r="C476" s="177"/>
      <c r="D476" s="7" t="s">
        <v>2</v>
      </c>
      <c r="E476" s="8">
        <v>1</v>
      </c>
      <c r="F476" s="177"/>
      <c r="G476" s="18">
        <f>B475*E476</f>
        <v>3</v>
      </c>
      <c r="H476" s="91"/>
      <c r="I476" s="296"/>
      <c r="J476" s="4"/>
      <c r="K476" s="4"/>
      <c r="L476" s="4"/>
      <c r="M476" s="4"/>
      <c r="N476" s="4"/>
      <c r="O476" s="4"/>
      <c r="P476" s="4"/>
      <c r="Q476" s="4"/>
      <c r="R476" s="177"/>
      <c r="S476" s="49"/>
      <c r="T476" s="49"/>
      <c r="U476" s="49"/>
      <c r="V476" s="17"/>
      <c r="W476" s="17"/>
      <c r="X476" s="177"/>
    </row>
    <row r="477" spans="1:24" s="28" customFormat="1" x14ac:dyDescent="0.3">
      <c r="A477" s="330"/>
      <c r="B477" s="245"/>
      <c r="C477" s="237"/>
      <c r="D477" s="7"/>
      <c r="E477" s="8"/>
      <c r="F477" s="237"/>
      <c r="G477" s="18"/>
      <c r="H477" s="91"/>
      <c r="I477" s="296"/>
      <c r="J477" s="4"/>
      <c r="K477" s="4"/>
      <c r="L477" s="4"/>
      <c r="M477" s="4"/>
      <c r="N477" s="4"/>
      <c r="O477" s="4"/>
      <c r="P477" s="4"/>
      <c r="Q477" s="4"/>
      <c r="R477" s="237"/>
      <c r="S477" s="49"/>
      <c r="T477" s="49"/>
      <c r="U477" s="49"/>
      <c r="V477" s="17"/>
      <c r="W477" s="17"/>
      <c r="X477" s="237"/>
    </row>
    <row r="478" spans="1:24" s="28" customFormat="1" x14ac:dyDescent="0.3">
      <c r="A478" s="123" t="s">
        <v>18</v>
      </c>
      <c r="B478" s="353" t="s">
        <v>173</v>
      </c>
      <c r="C478" s="353"/>
      <c r="D478" s="353"/>
      <c r="E478" s="353"/>
      <c r="F478" s="260"/>
      <c r="G478" s="260"/>
      <c r="H478" s="91"/>
      <c r="I478" s="123" t="s">
        <v>18</v>
      </c>
      <c r="J478" s="353" t="s">
        <v>173</v>
      </c>
      <c r="K478" s="353"/>
      <c r="L478" s="353"/>
      <c r="M478" s="353"/>
      <c r="N478" s="353"/>
      <c r="O478" s="353"/>
      <c r="P478" s="353"/>
      <c r="Q478" s="353"/>
      <c r="R478" s="353"/>
      <c r="S478" s="353"/>
      <c r="T478" s="260"/>
      <c r="U478" s="260"/>
      <c r="V478" s="17"/>
      <c r="W478" s="57"/>
      <c r="X478" s="260"/>
    </row>
    <row r="479" spans="1:24" s="28" customFormat="1" x14ac:dyDescent="0.3">
      <c r="A479" s="330"/>
      <c r="B479" s="122">
        <f>W479</f>
        <v>6</v>
      </c>
      <c r="C479" s="260" t="s">
        <v>10</v>
      </c>
      <c r="D479" s="7" t="s">
        <v>1</v>
      </c>
      <c r="E479" s="8">
        <v>1</v>
      </c>
      <c r="F479" s="18">
        <f>B479*E479</f>
        <v>6</v>
      </c>
      <c r="G479" s="260"/>
      <c r="H479" s="91"/>
      <c r="I479" s="296"/>
      <c r="J479" s="192">
        <v>6</v>
      </c>
      <c r="K479" s="4"/>
      <c r="L479" s="4"/>
      <c r="M479" s="4"/>
      <c r="N479" s="4"/>
      <c r="O479" s="193">
        <f>SUM(J479:N479)</f>
        <v>6</v>
      </c>
      <c r="P479" s="260" t="s">
        <v>10</v>
      </c>
      <c r="Q479" s="260"/>
      <c r="R479" s="260"/>
      <c r="S479" s="262"/>
      <c r="T479" s="263"/>
      <c r="U479" s="49"/>
      <c r="V479" s="122">
        <f>O479</f>
        <v>6</v>
      </c>
      <c r="W479" s="194">
        <f>V479</f>
        <v>6</v>
      </c>
      <c r="X479" s="260" t="s">
        <v>10</v>
      </c>
    </row>
    <row r="480" spans="1:24" s="28" customFormat="1" x14ac:dyDescent="0.3">
      <c r="A480" s="330"/>
      <c r="B480" s="265"/>
      <c r="C480" s="260"/>
      <c r="D480" s="7" t="s">
        <v>2</v>
      </c>
      <c r="E480" s="8">
        <v>1</v>
      </c>
      <c r="F480" s="260"/>
      <c r="G480" s="18">
        <f>B479*E480</f>
        <v>6</v>
      </c>
      <c r="H480" s="91"/>
      <c r="I480" s="296"/>
      <c r="J480" s="4"/>
      <c r="K480" s="4"/>
      <c r="L480" s="4"/>
      <c r="M480" s="4"/>
      <c r="N480" s="4"/>
      <c r="O480" s="4"/>
      <c r="P480" s="4"/>
      <c r="Q480" s="4"/>
      <c r="R480" s="260"/>
      <c r="S480" s="49"/>
      <c r="T480" s="49"/>
      <c r="U480" s="49"/>
      <c r="V480" s="17"/>
      <c r="W480" s="17"/>
      <c r="X480" s="260"/>
    </row>
    <row r="481" spans="1:24" s="28" customFormat="1" x14ac:dyDescent="0.3">
      <c r="A481" s="330"/>
      <c r="B481" s="265"/>
      <c r="C481" s="260"/>
      <c r="D481" s="7"/>
      <c r="E481" s="8"/>
      <c r="F481" s="260"/>
      <c r="G481" s="18"/>
      <c r="H481" s="91"/>
      <c r="I481" s="296"/>
      <c r="J481" s="4"/>
      <c r="K481" s="4"/>
      <c r="L481" s="4"/>
      <c r="M481" s="4"/>
      <c r="N481" s="4"/>
      <c r="O481" s="4"/>
      <c r="P481" s="4"/>
      <c r="Q481" s="4"/>
      <c r="R481" s="260"/>
      <c r="S481" s="49"/>
      <c r="T481" s="49"/>
      <c r="U481" s="49"/>
      <c r="V481" s="17"/>
      <c r="W481" s="17"/>
      <c r="X481" s="260"/>
    </row>
    <row r="482" spans="1:24" s="96" customFormat="1" ht="13.8" x14ac:dyDescent="0.25">
      <c r="A482" s="100"/>
      <c r="B482" s="203" t="s">
        <v>31</v>
      </c>
      <c r="C482" s="100"/>
      <c r="D482" s="215"/>
      <c r="E482" s="196"/>
      <c r="F482" s="197">
        <f>SUM(F445:F481)</f>
        <v>926.96404642765742</v>
      </c>
      <c r="G482" s="197">
        <f>SUM(G447:G481)</f>
        <v>926.96404642765742</v>
      </c>
      <c r="H482" s="92"/>
      <c r="I482" s="100"/>
      <c r="J482" s="14"/>
      <c r="K482" s="14"/>
      <c r="L482" s="14"/>
      <c r="M482" s="14"/>
      <c r="N482" s="14"/>
      <c r="O482" s="199"/>
      <c r="S482" s="200"/>
      <c r="T482" s="200"/>
      <c r="U482" s="200"/>
      <c r="V482" s="57"/>
      <c r="W482" s="57"/>
    </row>
    <row r="483" spans="1:24" s="96" customFormat="1" ht="13.8" x14ac:dyDescent="0.25">
      <c r="A483" s="100"/>
      <c r="B483" s="203"/>
      <c r="C483" s="100"/>
      <c r="D483" s="215"/>
      <c r="E483" s="196"/>
      <c r="F483" s="197"/>
      <c r="G483" s="197"/>
      <c r="H483" s="92"/>
      <c r="I483" s="100"/>
      <c r="J483" s="14"/>
      <c r="K483" s="14"/>
      <c r="L483" s="14"/>
      <c r="M483" s="14"/>
      <c r="N483" s="14"/>
      <c r="O483" s="199"/>
      <c r="S483" s="200"/>
      <c r="T483" s="200"/>
      <c r="U483" s="200"/>
      <c r="V483" s="57"/>
      <c r="W483" s="57"/>
    </row>
    <row r="484" spans="1:24" s="96" customFormat="1" ht="13.8" x14ac:dyDescent="0.25">
      <c r="A484" s="94"/>
      <c r="B484" s="216"/>
      <c r="E484" s="94"/>
      <c r="H484" s="92"/>
      <c r="I484" s="94"/>
      <c r="J484" s="14"/>
      <c r="K484" s="14"/>
      <c r="L484" s="14"/>
      <c r="M484" s="14"/>
      <c r="N484" s="14"/>
      <c r="O484" s="199"/>
      <c r="S484" s="200"/>
      <c r="T484" s="200"/>
      <c r="U484" s="200"/>
      <c r="V484" s="57"/>
      <c r="W484" s="57"/>
    </row>
    <row r="485" spans="1:24" s="96" customFormat="1" ht="13.8" x14ac:dyDescent="0.25">
      <c r="A485" s="330"/>
      <c r="B485" s="205" t="s">
        <v>122</v>
      </c>
      <c r="E485" s="206"/>
      <c r="H485" s="92"/>
      <c r="I485" s="296"/>
      <c r="J485" s="206" t="s">
        <v>122</v>
      </c>
      <c r="K485" s="206"/>
      <c r="L485" s="206"/>
      <c r="M485" s="206"/>
      <c r="N485" s="206"/>
      <c r="S485" s="206"/>
      <c r="T485" s="206"/>
      <c r="U485" s="206"/>
      <c r="V485" s="57"/>
      <c r="W485" s="57"/>
    </row>
    <row r="486" spans="1:24" s="96" customFormat="1" ht="13.8" x14ac:dyDescent="0.25">
      <c r="A486" s="123" t="s">
        <v>0</v>
      </c>
      <c r="B486" s="351" t="s">
        <v>239</v>
      </c>
      <c r="C486" s="351"/>
      <c r="D486" s="351"/>
      <c r="E486" s="351"/>
      <c r="H486" s="92"/>
      <c r="I486" s="123" t="s">
        <v>0</v>
      </c>
      <c r="J486" s="351" t="s">
        <v>239</v>
      </c>
      <c r="K486" s="351"/>
      <c r="L486" s="351"/>
      <c r="M486" s="351"/>
      <c r="N486" s="351"/>
      <c r="O486" s="351"/>
      <c r="P486" s="351"/>
      <c r="Q486" s="351"/>
      <c r="R486" s="351"/>
      <c r="S486" s="351"/>
      <c r="V486" s="57"/>
      <c r="W486" s="57"/>
    </row>
    <row r="487" spans="1:24" s="96" customFormat="1" ht="13.8" x14ac:dyDescent="0.25">
      <c r="A487" s="330"/>
      <c r="B487" s="186">
        <f>W487</f>
        <v>66.399999999999991</v>
      </c>
      <c r="C487" s="96" t="s">
        <v>29</v>
      </c>
      <c r="D487" s="127" t="s">
        <v>1</v>
      </c>
      <c r="E487" s="128">
        <v>1</v>
      </c>
      <c r="F487" s="129">
        <f>B487*E487</f>
        <v>66.399999999999991</v>
      </c>
      <c r="H487" s="92"/>
      <c r="I487" s="296"/>
      <c r="J487" s="374" t="s">
        <v>241</v>
      </c>
      <c r="K487" s="374"/>
      <c r="L487" s="374"/>
      <c r="M487" s="374"/>
      <c r="N487" s="374"/>
      <c r="O487" s="199">
        <f>18.5*2+14.4*2+0.15*4</f>
        <v>66.399999999999991</v>
      </c>
      <c r="P487" s="237" t="s">
        <v>29</v>
      </c>
      <c r="S487" s="200"/>
      <c r="T487" s="200"/>
      <c r="U487" s="200"/>
      <c r="V487" s="57">
        <f>O487</f>
        <v>66.399999999999991</v>
      </c>
      <c r="W487" s="56">
        <f>SUM(V487:V488)</f>
        <v>66.399999999999991</v>
      </c>
      <c r="X487" s="96" t="s">
        <v>29</v>
      </c>
    </row>
    <row r="488" spans="1:24" s="96" customFormat="1" ht="13.8" x14ac:dyDescent="0.25">
      <c r="A488" s="330"/>
      <c r="B488" s="186"/>
      <c r="D488" s="127" t="s">
        <v>2</v>
      </c>
      <c r="E488" s="128">
        <v>1</v>
      </c>
      <c r="G488" s="129">
        <f>B487*E488</f>
        <v>66.399999999999991</v>
      </c>
      <c r="H488" s="92"/>
      <c r="I488" s="296"/>
      <c r="J488" s="374"/>
      <c r="K488" s="374"/>
      <c r="L488" s="374"/>
      <c r="M488" s="374"/>
      <c r="N488" s="374"/>
      <c r="O488" s="199"/>
      <c r="S488" s="200"/>
      <c r="T488" s="200"/>
      <c r="U488" s="200"/>
      <c r="V488" s="57"/>
    </row>
    <row r="489" spans="1:24" s="96" customFormat="1" ht="13.8" x14ac:dyDescent="0.25">
      <c r="A489" s="330"/>
      <c r="B489" s="186"/>
      <c r="D489" s="127"/>
      <c r="E489" s="128"/>
      <c r="G489" s="129"/>
      <c r="H489" s="92"/>
      <c r="I489" s="296"/>
      <c r="J489" s="14"/>
      <c r="K489" s="14"/>
      <c r="L489" s="14"/>
      <c r="M489" s="14"/>
      <c r="N489" s="14"/>
      <c r="O489" s="199"/>
      <c r="S489" s="200"/>
      <c r="T489" s="200"/>
      <c r="U489" s="200"/>
      <c r="V489" s="57"/>
      <c r="W489" s="57"/>
    </row>
    <row r="490" spans="1:24" s="96" customFormat="1" ht="13.8" x14ac:dyDescent="0.25">
      <c r="A490" s="123" t="s">
        <v>12</v>
      </c>
      <c r="B490" s="351" t="s">
        <v>240</v>
      </c>
      <c r="C490" s="351"/>
      <c r="D490" s="351"/>
      <c r="E490" s="351"/>
      <c r="H490" s="92"/>
      <c r="I490" s="123" t="s">
        <v>12</v>
      </c>
      <c r="J490" s="351" t="s">
        <v>240</v>
      </c>
      <c r="K490" s="351"/>
      <c r="L490" s="351"/>
      <c r="M490" s="351"/>
      <c r="N490" s="351"/>
      <c r="O490" s="351"/>
      <c r="P490" s="351"/>
      <c r="Q490" s="351"/>
      <c r="R490" s="351"/>
      <c r="S490" s="351"/>
      <c r="V490" s="57"/>
      <c r="W490" s="57"/>
    </row>
    <row r="491" spans="1:24" s="96" customFormat="1" ht="15" customHeight="1" x14ac:dyDescent="0.25">
      <c r="A491" s="330"/>
      <c r="B491" s="186">
        <f>W491</f>
        <v>25.900000000000002</v>
      </c>
      <c r="C491" s="96" t="s">
        <v>29</v>
      </c>
      <c r="D491" s="127" t="s">
        <v>1</v>
      </c>
      <c r="E491" s="128">
        <v>1</v>
      </c>
      <c r="F491" s="129">
        <f>B491*E491</f>
        <v>25.900000000000002</v>
      </c>
      <c r="H491" s="92"/>
      <c r="I491" s="296"/>
      <c r="J491" s="240">
        <v>3.7</v>
      </c>
      <c r="K491" s="239" t="s">
        <v>68</v>
      </c>
      <c r="L491" s="239">
        <v>7</v>
      </c>
      <c r="M491" s="239"/>
      <c r="N491" s="239"/>
      <c r="O491" s="17">
        <f>J491*L491</f>
        <v>25.900000000000002</v>
      </c>
      <c r="P491" s="96" t="s">
        <v>29</v>
      </c>
      <c r="S491" s="200"/>
      <c r="T491" s="200"/>
      <c r="U491" s="200"/>
      <c r="V491" s="57">
        <f>O491</f>
        <v>25.900000000000002</v>
      </c>
      <c r="W491" s="56">
        <f>V491</f>
        <v>25.900000000000002</v>
      </c>
      <c r="X491" s="96" t="s">
        <v>29</v>
      </c>
    </row>
    <row r="492" spans="1:24" s="96" customFormat="1" ht="13.8" x14ac:dyDescent="0.25">
      <c r="A492" s="330"/>
      <c r="B492" s="186"/>
      <c r="D492" s="127" t="s">
        <v>2</v>
      </c>
      <c r="E492" s="128">
        <v>1</v>
      </c>
      <c r="G492" s="129">
        <f>B491*E492</f>
        <v>25.900000000000002</v>
      </c>
      <c r="H492" s="92"/>
      <c r="I492" s="296"/>
      <c r="J492" s="374"/>
      <c r="K492" s="374"/>
      <c r="L492" s="374"/>
      <c r="M492" s="374"/>
      <c r="N492" s="374"/>
      <c r="O492" s="199"/>
      <c r="S492" s="200"/>
      <c r="T492" s="200"/>
      <c r="U492" s="200"/>
      <c r="V492" s="57"/>
      <c r="W492" s="57"/>
    </row>
    <row r="493" spans="1:24" s="96" customFormat="1" ht="13.8" x14ac:dyDescent="0.25">
      <c r="A493" s="330"/>
      <c r="B493" s="186"/>
      <c r="D493" s="127"/>
      <c r="E493" s="128"/>
      <c r="G493" s="129"/>
      <c r="H493" s="92"/>
      <c r="I493" s="296"/>
      <c r="J493" s="14"/>
      <c r="K493" s="14"/>
      <c r="L493" s="14"/>
      <c r="M493" s="14"/>
      <c r="N493" s="14"/>
      <c r="O493" s="199"/>
      <c r="S493" s="200"/>
      <c r="T493" s="200"/>
      <c r="U493" s="200"/>
      <c r="V493" s="57"/>
      <c r="W493" s="57"/>
    </row>
    <row r="494" spans="1:24" s="96" customFormat="1" ht="13.8" x14ac:dyDescent="0.25">
      <c r="A494" s="123" t="s">
        <v>4</v>
      </c>
      <c r="B494" s="212" t="s">
        <v>123</v>
      </c>
      <c r="C494" s="181"/>
      <c r="D494" s="181"/>
      <c r="E494" s="181"/>
      <c r="H494" s="92"/>
      <c r="I494" s="123" t="s">
        <v>4</v>
      </c>
      <c r="J494" s="181" t="s">
        <v>123</v>
      </c>
      <c r="K494" s="181"/>
      <c r="L494" s="181"/>
      <c r="M494" s="181"/>
      <c r="N494" s="181"/>
      <c r="O494" s="181"/>
      <c r="P494" s="181"/>
      <c r="Q494" s="181"/>
      <c r="R494" s="181"/>
      <c r="S494" s="200"/>
      <c r="T494" s="200"/>
      <c r="U494" s="200"/>
      <c r="V494" s="57"/>
      <c r="W494" s="57"/>
    </row>
    <row r="495" spans="1:24" s="96" customFormat="1" ht="14.25" customHeight="1" x14ac:dyDescent="0.25">
      <c r="A495" s="330"/>
      <c r="B495" s="186">
        <f>W496</f>
        <v>65.8</v>
      </c>
      <c r="C495" s="96" t="s">
        <v>29</v>
      </c>
      <c r="D495" s="127" t="s">
        <v>1</v>
      </c>
      <c r="E495" s="128">
        <v>1</v>
      </c>
      <c r="F495" s="129">
        <f>B495*E495</f>
        <v>65.8</v>
      </c>
      <c r="H495" s="92"/>
      <c r="I495" s="296"/>
      <c r="J495" s="374" t="s">
        <v>238</v>
      </c>
      <c r="K495" s="374"/>
      <c r="L495" s="374"/>
      <c r="M495" s="374"/>
      <c r="N495" s="374"/>
      <c r="O495" s="199">
        <f>18.5*2+14.4*2</f>
        <v>65.8</v>
      </c>
      <c r="P495" s="257" t="s">
        <v>29</v>
      </c>
      <c r="S495" s="200"/>
      <c r="T495" s="200"/>
      <c r="U495" s="200"/>
      <c r="V495" s="57">
        <f>O495</f>
        <v>65.8</v>
      </c>
    </row>
    <row r="496" spans="1:24" s="96" customFormat="1" ht="13.8" x14ac:dyDescent="0.25">
      <c r="A496" s="330"/>
      <c r="B496" s="186"/>
      <c r="D496" s="127" t="s">
        <v>2</v>
      </c>
      <c r="E496" s="128">
        <v>1</v>
      </c>
      <c r="G496" s="129">
        <f>B495*E496</f>
        <v>65.8</v>
      </c>
      <c r="H496" s="92"/>
      <c r="I496" s="296"/>
      <c r="J496" s="374"/>
      <c r="K496" s="374"/>
      <c r="L496" s="374"/>
      <c r="M496" s="374"/>
      <c r="N496" s="374"/>
      <c r="O496" s="199"/>
      <c r="S496" s="200"/>
      <c r="T496" s="200"/>
      <c r="U496" s="200"/>
      <c r="V496" s="57"/>
      <c r="W496" s="56">
        <f>SUM(V495:V496)</f>
        <v>65.8</v>
      </c>
      <c r="X496" s="96" t="s">
        <v>29</v>
      </c>
    </row>
    <row r="497" spans="1:25" s="96" customFormat="1" ht="13.8" x14ac:dyDescent="0.25">
      <c r="A497" s="330"/>
      <c r="B497" s="186"/>
      <c r="D497" s="127"/>
      <c r="E497" s="128"/>
      <c r="G497" s="129"/>
      <c r="H497" s="92"/>
      <c r="I497" s="296"/>
      <c r="J497" s="14"/>
      <c r="K497" s="14"/>
      <c r="L497" s="14"/>
      <c r="M497" s="14"/>
      <c r="N497" s="14"/>
      <c r="O497" s="199"/>
      <c r="S497" s="200"/>
      <c r="T497" s="200"/>
      <c r="U497" s="200"/>
      <c r="V497" s="57"/>
      <c r="W497" s="57"/>
    </row>
    <row r="498" spans="1:25" s="177" customFormat="1" ht="13.8" x14ac:dyDescent="0.25">
      <c r="A498" s="123" t="s">
        <v>5</v>
      </c>
      <c r="B498" s="353" t="s">
        <v>136</v>
      </c>
      <c r="C498" s="353"/>
      <c r="D498" s="353"/>
      <c r="E498" s="353"/>
      <c r="G498" s="18"/>
      <c r="H498" s="92"/>
      <c r="I498" s="123" t="s">
        <v>5</v>
      </c>
      <c r="J498" s="353" t="s">
        <v>136</v>
      </c>
      <c r="K498" s="353"/>
      <c r="L498" s="353"/>
      <c r="M498" s="353"/>
      <c r="N498" s="353"/>
      <c r="O498" s="353"/>
      <c r="P498" s="353"/>
      <c r="Q498" s="353"/>
      <c r="R498" s="353"/>
      <c r="S498" s="353"/>
      <c r="V498" s="17"/>
      <c r="W498" s="17"/>
    </row>
    <row r="499" spans="1:25" s="177" customFormat="1" ht="14.25" customHeight="1" x14ac:dyDescent="0.25">
      <c r="A499" s="330"/>
      <c r="B499" s="185">
        <f>W499</f>
        <v>2.8</v>
      </c>
      <c r="C499" s="177" t="s">
        <v>29</v>
      </c>
      <c r="D499" s="7" t="s">
        <v>1</v>
      </c>
      <c r="E499" s="8">
        <v>1</v>
      </c>
      <c r="F499" s="18">
        <f>B499*E499</f>
        <v>2.8</v>
      </c>
      <c r="H499" s="92"/>
      <c r="I499" s="296"/>
      <c r="J499" s="363" t="s">
        <v>290</v>
      </c>
      <c r="K499" s="363"/>
      <c r="L499" s="363"/>
      <c r="M499" s="363"/>
      <c r="N499" s="363"/>
      <c r="O499" s="48">
        <f>0.8*2+0.6*2</f>
        <v>2.8</v>
      </c>
      <c r="P499" s="177" t="s">
        <v>29</v>
      </c>
      <c r="S499" s="49"/>
      <c r="T499" s="49"/>
      <c r="U499" s="49"/>
      <c r="V499" s="17">
        <f>O499</f>
        <v>2.8</v>
      </c>
      <c r="W499" s="56">
        <f>V499</f>
        <v>2.8</v>
      </c>
      <c r="X499" s="177" t="s">
        <v>29</v>
      </c>
    </row>
    <row r="500" spans="1:25" s="177" customFormat="1" ht="13.8" x14ac:dyDescent="0.25">
      <c r="A500" s="330"/>
      <c r="B500" s="185"/>
      <c r="D500" s="7" t="s">
        <v>2</v>
      </c>
      <c r="E500" s="8">
        <v>1</v>
      </c>
      <c r="G500" s="18">
        <f>B499*E500</f>
        <v>2.8</v>
      </c>
      <c r="H500" s="92"/>
      <c r="I500" s="296"/>
      <c r="J500" s="367"/>
      <c r="K500" s="367"/>
      <c r="L500" s="367"/>
      <c r="M500" s="367"/>
      <c r="N500" s="367"/>
      <c r="O500" s="48"/>
      <c r="S500" s="49"/>
      <c r="T500" s="49"/>
      <c r="U500" s="49"/>
      <c r="V500" s="17"/>
      <c r="W500" s="17"/>
    </row>
    <row r="501" spans="1:25" s="177" customFormat="1" ht="13.8" x14ac:dyDescent="0.25">
      <c r="A501" s="330"/>
      <c r="B501" s="185"/>
      <c r="D501" s="7"/>
      <c r="E501" s="8"/>
      <c r="G501" s="18"/>
      <c r="H501" s="91"/>
      <c r="I501" s="296"/>
      <c r="J501" s="179"/>
      <c r="K501" s="179"/>
      <c r="L501" s="179"/>
      <c r="M501" s="179"/>
      <c r="N501" s="179"/>
      <c r="O501" s="48"/>
      <c r="S501" s="49"/>
      <c r="T501" s="49"/>
      <c r="U501" s="49"/>
      <c r="V501" s="17"/>
      <c r="W501" s="17"/>
    </row>
    <row r="502" spans="1:25" s="177" customFormat="1" ht="13.8" x14ac:dyDescent="0.25">
      <c r="A502" s="123" t="s">
        <v>6</v>
      </c>
      <c r="B502" s="353" t="s">
        <v>137</v>
      </c>
      <c r="C502" s="353"/>
      <c r="D502" s="353"/>
      <c r="E502" s="353"/>
      <c r="G502" s="18"/>
      <c r="H502" s="92"/>
      <c r="I502" s="123" t="s">
        <v>6</v>
      </c>
      <c r="J502" s="353" t="s">
        <v>137</v>
      </c>
      <c r="K502" s="353"/>
      <c r="L502" s="353"/>
      <c r="M502" s="353"/>
      <c r="N502" s="353"/>
      <c r="O502" s="353"/>
      <c r="P502" s="353"/>
      <c r="Q502" s="353"/>
      <c r="R502" s="353"/>
      <c r="S502" s="353"/>
      <c r="V502" s="17"/>
      <c r="W502" s="17"/>
    </row>
    <row r="503" spans="1:25" s="177" customFormat="1" ht="14.25" customHeight="1" x14ac:dyDescent="0.25">
      <c r="A503" s="330"/>
      <c r="B503" s="185">
        <f>W503</f>
        <v>13.600640000000002</v>
      </c>
      <c r="C503" s="177" t="s">
        <v>29</v>
      </c>
      <c r="D503" s="7" t="s">
        <v>1</v>
      </c>
      <c r="E503" s="8">
        <v>1</v>
      </c>
      <c r="F503" s="18">
        <f>B503*E503</f>
        <v>13.600640000000002</v>
      </c>
      <c r="H503" s="92"/>
      <c r="I503" s="296"/>
      <c r="J503" s="367" t="s">
        <v>263</v>
      </c>
      <c r="K503" s="367"/>
      <c r="L503" s="367"/>
      <c r="M503" s="367"/>
      <c r="N503" s="367"/>
      <c r="O503" s="48">
        <v>12.64</v>
      </c>
      <c r="P503" s="279" t="s">
        <v>29</v>
      </c>
      <c r="Q503" s="369">
        <v>1.0760000000000001</v>
      </c>
      <c r="R503" s="369"/>
      <c r="S503" s="369"/>
      <c r="T503" s="369"/>
      <c r="U503" s="369"/>
      <c r="V503" s="17">
        <f>O503*Q503</f>
        <v>13.600640000000002</v>
      </c>
      <c r="W503" s="56">
        <f>V503</f>
        <v>13.600640000000002</v>
      </c>
      <c r="X503" s="177" t="s">
        <v>29</v>
      </c>
    </row>
    <row r="504" spans="1:25" s="177" customFormat="1" ht="13.8" x14ac:dyDescent="0.25">
      <c r="A504" s="330"/>
      <c r="B504" s="185"/>
      <c r="D504" s="7" t="s">
        <v>2</v>
      </c>
      <c r="E504" s="8">
        <v>1</v>
      </c>
      <c r="G504" s="18">
        <f>B503*E504</f>
        <v>13.600640000000002</v>
      </c>
      <c r="H504" s="92"/>
      <c r="I504" s="296"/>
      <c r="J504" s="367"/>
      <c r="K504" s="367"/>
      <c r="L504" s="367"/>
      <c r="M504" s="367"/>
      <c r="N504" s="367"/>
      <c r="O504" s="48"/>
      <c r="S504" s="49"/>
      <c r="T504" s="49"/>
      <c r="U504" s="49"/>
      <c r="V504" s="17"/>
      <c r="W504" s="17"/>
    </row>
    <row r="505" spans="1:25" s="177" customFormat="1" ht="13.8" x14ac:dyDescent="0.25">
      <c r="A505" s="330"/>
      <c r="B505" s="185"/>
      <c r="D505" s="7"/>
      <c r="E505" s="8"/>
      <c r="G505" s="18"/>
      <c r="H505" s="91"/>
      <c r="I505" s="296"/>
      <c r="J505" s="179"/>
      <c r="K505" s="179"/>
      <c r="L505" s="179"/>
      <c r="M505" s="179"/>
      <c r="N505" s="179"/>
      <c r="O505" s="48"/>
      <c r="S505" s="49"/>
      <c r="T505" s="49"/>
      <c r="U505" s="49"/>
      <c r="V505" s="17"/>
      <c r="W505" s="17"/>
    </row>
    <row r="506" spans="1:25" s="211" customFormat="1" ht="15.6" x14ac:dyDescent="0.3">
      <c r="A506" s="123" t="s">
        <v>7</v>
      </c>
      <c r="B506" s="351" t="s">
        <v>124</v>
      </c>
      <c r="C506" s="351"/>
      <c r="D506" s="351"/>
      <c r="E506" s="351"/>
      <c r="F506" s="96"/>
      <c r="G506" s="129"/>
      <c r="H506" s="92"/>
      <c r="I506" s="123" t="s">
        <v>7</v>
      </c>
      <c r="J506" s="351" t="s">
        <v>124</v>
      </c>
      <c r="K506" s="351"/>
      <c r="L506" s="351"/>
      <c r="M506" s="351"/>
      <c r="N506" s="351"/>
      <c r="O506" s="351"/>
      <c r="P506" s="351"/>
      <c r="Q506" s="351"/>
      <c r="R506" s="351"/>
      <c r="S506" s="351"/>
      <c r="T506" s="96"/>
      <c r="U506" s="96"/>
      <c r="V506" s="57"/>
      <c r="W506" s="57"/>
      <c r="X506" s="96"/>
      <c r="Y506" s="210"/>
    </row>
    <row r="507" spans="1:25" s="211" customFormat="1" ht="15.6" x14ac:dyDescent="0.3">
      <c r="A507" s="330"/>
      <c r="B507" s="186">
        <f>W509</f>
        <v>7.8000000000000007</v>
      </c>
      <c r="C507" s="96" t="s">
        <v>29</v>
      </c>
      <c r="D507" s="127" t="s">
        <v>1</v>
      </c>
      <c r="E507" s="128">
        <v>1</v>
      </c>
      <c r="F507" s="129">
        <f>B507*E507</f>
        <v>7.8000000000000007</v>
      </c>
      <c r="G507" s="96"/>
      <c r="H507" s="92"/>
      <c r="I507" s="296"/>
      <c r="J507" s="202">
        <v>0.6</v>
      </c>
      <c r="K507" s="202" t="s">
        <v>68</v>
      </c>
      <c r="L507" s="202">
        <v>7</v>
      </c>
      <c r="M507" s="202"/>
      <c r="N507" s="202"/>
      <c r="O507" s="199">
        <f>J507*L507</f>
        <v>4.2</v>
      </c>
      <c r="P507" s="96" t="s">
        <v>29</v>
      </c>
      <c r="Q507" s="96"/>
      <c r="R507" s="96"/>
      <c r="S507" s="200"/>
      <c r="T507" s="200"/>
      <c r="U507" s="200"/>
      <c r="V507" s="57">
        <f>O507</f>
        <v>4.2</v>
      </c>
      <c r="W507" s="57"/>
      <c r="X507" s="96"/>
      <c r="Y507" s="210"/>
    </row>
    <row r="508" spans="1:25" s="211" customFormat="1" ht="16.5" customHeight="1" x14ac:dyDescent="0.3">
      <c r="A508" s="330"/>
      <c r="B508" s="186"/>
      <c r="C508" s="96"/>
      <c r="D508" s="127" t="s">
        <v>2</v>
      </c>
      <c r="E508" s="128">
        <v>1</v>
      </c>
      <c r="F508" s="96"/>
      <c r="G508" s="129">
        <f>B507*E508</f>
        <v>7.8000000000000007</v>
      </c>
      <c r="H508" s="92"/>
      <c r="I508" s="296"/>
      <c r="J508" s="202">
        <v>0.9</v>
      </c>
      <c r="K508" s="202" t="s">
        <v>68</v>
      </c>
      <c r="L508" s="202">
        <v>4</v>
      </c>
      <c r="M508" s="202"/>
      <c r="N508" s="202"/>
      <c r="O508" s="199">
        <f>J508*L508</f>
        <v>3.6</v>
      </c>
      <c r="P508" s="96" t="s">
        <v>29</v>
      </c>
      <c r="Q508" s="96"/>
      <c r="R508" s="96"/>
      <c r="S508" s="200"/>
      <c r="T508" s="200"/>
      <c r="U508" s="200"/>
      <c r="V508" s="57">
        <f>O508</f>
        <v>3.6</v>
      </c>
      <c r="Y508" s="210"/>
    </row>
    <row r="509" spans="1:25" s="211" customFormat="1" ht="16.5" customHeight="1" x14ac:dyDescent="0.3">
      <c r="A509" s="330"/>
      <c r="B509" s="186"/>
      <c r="C509" s="96"/>
      <c r="D509" s="127"/>
      <c r="E509" s="128"/>
      <c r="F509" s="96"/>
      <c r="G509" s="129"/>
      <c r="H509" s="92"/>
      <c r="I509" s="296"/>
      <c r="J509" s="202">
        <v>0</v>
      </c>
      <c r="K509" s="202" t="s">
        <v>68</v>
      </c>
      <c r="L509" s="202">
        <v>0</v>
      </c>
      <c r="M509" s="202"/>
      <c r="N509" s="202"/>
      <c r="O509" s="199">
        <f>J509*L509</f>
        <v>0</v>
      </c>
      <c r="P509" s="96" t="s">
        <v>29</v>
      </c>
      <c r="Q509" s="96"/>
      <c r="R509" s="96"/>
      <c r="S509" s="200"/>
      <c r="T509" s="200"/>
      <c r="U509" s="200"/>
      <c r="V509" s="57">
        <f>O509</f>
        <v>0</v>
      </c>
      <c r="W509" s="56">
        <f>SUM(V507:V509)</f>
        <v>7.8000000000000007</v>
      </c>
      <c r="X509" s="96" t="s">
        <v>29</v>
      </c>
      <c r="Y509" s="210"/>
    </row>
    <row r="510" spans="1:25" s="211" customFormat="1" ht="16.5" customHeight="1" x14ac:dyDescent="0.3">
      <c r="A510" s="330"/>
      <c r="B510" s="186"/>
      <c r="C510" s="96"/>
      <c r="D510" s="127"/>
      <c r="E510" s="128"/>
      <c r="F510" s="96"/>
      <c r="G510" s="129"/>
      <c r="H510" s="92"/>
      <c r="I510" s="296"/>
      <c r="J510" s="202"/>
      <c r="K510" s="202"/>
      <c r="L510" s="202"/>
      <c r="M510" s="202"/>
      <c r="N510" s="202"/>
      <c r="O510" s="199"/>
      <c r="P510" s="96"/>
      <c r="Q510" s="96"/>
      <c r="R510" s="96"/>
      <c r="S510" s="200"/>
      <c r="T510" s="200"/>
      <c r="U510" s="200"/>
      <c r="V510" s="57"/>
      <c r="W510" s="57"/>
      <c r="X510" s="96"/>
      <c r="Y510" s="210"/>
    </row>
    <row r="511" spans="1:25" s="96" customFormat="1" ht="13.8" x14ac:dyDescent="0.25">
      <c r="A511" s="100"/>
      <c r="B511" s="203" t="s">
        <v>31</v>
      </c>
      <c r="C511" s="100"/>
      <c r="D511" s="215"/>
      <c r="E511" s="196"/>
      <c r="F511" s="197">
        <f>SUM(F487:F510)</f>
        <v>182.30064000000002</v>
      </c>
      <c r="G511" s="197">
        <f>SUM(G486:G510)</f>
        <v>182.30064000000002</v>
      </c>
      <c r="H511" s="92"/>
      <c r="I511" s="100"/>
      <c r="J511" s="14"/>
      <c r="K511" s="14"/>
      <c r="L511" s="14"/>
      <c r="M511" s="14"/>
      <c r="N511" s="14"/>
      <c r="O511" s="199"/>
      <c r="S511" s="200"/>
      <c r="T511" s="200"/>
      <c r="U511" s="200"/>
      <c r="V511" s="57"/>
      <c r="W511" s="57"/>
    </row>
    <row r="512" spans="1:25" s="96" customFormat="1" ht="13.8" x14ac:dyDescent="0.25">
      <c r="A512" s="100"/>
      <c r="B512" s="203"/>
      <c r="C512" s="100"/>
      <c r="D512" s="215"/>
      <c r="E512" s="196"/>
      <c r="F512" s="197"/>
      <c r="G512" s="197"/>
      <c r="H512" s="92"/>
      <c r="I512" s="100"/>
      <c r="J512" s="14"/>
      <c r="K512" s="14"/>
      <c r="L512" s="14"/>
      <c r="M512" s="14"/>
      <c r="N512" s="14"/>
      <c r="O512" s="199"/>
      <c r="S512" s="200"/>
      <c r="T512" s="200"/>
      <c r="U512" s="200"/>
      <c r="V512" s="57"/>
      <c r="W512" s="57"/>
    </row>
    <row r="513" spans="1:24" s="96" customFormat="1" ht="13.8" x14ac:dyDescent="0.25">
      <c r="A513" s="100"/>
      <c r="B513" s="203"/>
      <c r="C513" s="100"/>
      <c r="D513" s="215"/>
      <c r="E513" s="196"/>
      <c r="F513" s="197"/>
      <c r="G513" s="197"/>
      <c r="H513" s="92"/>
      <c r="I513" s="100"/>
      <c r="J513" s="14"/>
      <c r="K513" s="14"/>
      <c r="L513" s="14"/>
      <c r="M513" s="14"/>
      <c r="N513" s="14"/>
      <c r="O513" s="199"/>
      <c r="S513" s="200"/>
      <c r="T513" s="200"/>
      <c r="U513" s="200"/>
      <c r="V513" s="57"/>
      <c r="W513" s="57"/>
    </row>
    <row r="514" spans="1:24" s="96" customFormat="1" ht="13.8" x14ac:dyDescent="0.25">
      <c r="A514" s="100"/>
      <c r="B514" s="195" t="s">
        <v>125</v>
      </c>
      <c r="E514" s="196"/>
      <c r="F514" s="197"/>
      <c r="G514" s="197"/>
      <c r="H514" s="92"/>
      <c r="I514" s="100"/>
      <c r="J514" s="198" t="s">
        <v>125</v>
      </c>
      <c r="K514" s="14"/>
      <c r="L514" s="14"/>
      <c r="M514" s="14"/>
      <c r="N514" s="14"/>
      <c r="O514" s="199"/>
      <c r="S514" s="200"/>
      <c r="T514" s="200"/>
      <c r="U514" s="200"/>
      <c r="V514" s="57"/>
      <c r="W514" s="57"/>
    </row>
    <row r="515" spans="1:24" s="100" customFormat="1" ht="13.8" x14ac:dyDescent="0.25">
      <c r="A515" s="157" t="s">
        <v>0</v>
      </c>
      <c r="B515" s="351" t="s">
        <v>265</v>
      </c>
      <c r="C515" s="351"/>
      <c r="D515" s="351"/>
      <c r="E515" s="351"/>
      <c r="F515" s="96"/>
      <c r="G515" s="96"/>
      <c r="H515" s="92"/>
      <c r="I515" s="157" t="s">
        <v>0</v>
      </c>
      <c r="J515" s="201" t="s">
        <v>265</v>
      </c>
      <c r="K515" s="201"/>
      <c r="L515" s="201"/>
      <c r="M515" s="201"/>
    </row>
    <row r="516" spans="1:24" s="100" customFormat="1" ht="15" customHeight="1" x14ac:dyDescent="0.25">
      <c r="B516" s="186">
        <f>W516</f>
        <v>53.07</v>
      </c>
      <c r="C516" s="96" t="s">
        <v>3</v>
      </c>
      <c r="D516" s="127" t="s">
        <v>1</v>
      </c>
      <c r="E516" s="128">
        <v>1</v>
      </c>
      <c r="F516" s="129">
        <f>B516*E516</f>
        <v>53.07</v>
      </c>
      <c r="G516" s="96"/>
      <c r="H516" s="92"/>
      <c r="J516" s="362" t="s">
        <v>264</v>
      </c>
      <c r="K516" s="362"/>
      <c r="L516" s="362"/>
      <c r="M516" s="362"/>
      <c r="N516" s="362"/>
      <c r="O516" s="17">
        <f>7.56+9.45+2.2+9.45+2.2+3.1+4.2+4.2</f>
        <v>42.36</v>
      </c>
      <c r="P516" s="7" t="s">
        <v>3</v>
      </c>
      <c r="Q516" s="96"/>
      <c r="R516" s="96"/>
      <c r="S516" s="200"/>
      <c r="T516" s="200"/>
      <c r="U516" s="200"/>
      <c r="V516" s="57">
        <f>O516</f>
        <v>42.36</v>
      </c>
      <c r="W516" s="56">
        <f>SUM(V516:V517)</f>
        <v>53.07</v>
      </c>
      <c r="X516" s="96" t="s">
        <v>3</v>
      </c>
    </row>
    <row r="517" spans="1:24" s="100" customFormat="1" ht="15" customHeight="1" x14ac:dyDescent="0.25">
      <c r="B517" s="186"/>
      <c r="C517" s="96"/>
      <c r="D517" s="127" t="s">
        <v>2</v>
      </c>
      <c r="E517" s="128">
        <v>1</v>
      </c>
      <c r="F517" s="96"/>
      <c r="G517" s="129">
        <f>B516*E517</f>
        <v>53.07</v>
      </c>
      <c r="H517" s="92"/>
      <c r="J517" s="367" t="s">
        <v>269</v>
      </c>
      <c r="K517" s="367"/>
      <c r="L517" s="367"/>
      <c r="M517" s="367"/>
      <c r="N517" s="367"/>
      <c r="O517" s="17">
        <f>2.25+6+2.46</f>
        <v>10.71</v>
      </c>
      <c r="P517" s="7" t="s">
        <v>3</v>
      </c>
      <c r="Q517" s="272"/>
      <c r="R517" s="272"/>
      <c r="S517" s="200"/>
      <c r="T517" s="200"/>
      <c r="U517" s="200"/>
      <c r="V517" s="57">
        <f>O517</f>
        <v>10.71</v>
      </c>
    </row>
    <row r="518" spans="1:24" s="100" customFormat="1" ht="15" customHeight="1" x14ac:dyDescent="0.25">
      <c r="B518" s="186"/>
      <c r="C518" s="96"/>
      <c r="D518" s="127"/>
      <c r="E518" s="128"/>
      <c r="F518" s="96"/>
      <c r="G518" s="129"/>
      <c r="H518" s="92"/>
      <c r="J518" s="202"/>
      <c r="K518" s="202"/>
      <c r="L518" s="202"/>
      <c r="M518" s="202"/>
      <c r="N518" s="202"/>
      <c r="O518" s="57"/>
      <c r="P518" s="127"/>
      <c r="V518" s="57"/>
    </row>
    <row r="519" spans="1:24" s="100" customFormat="1" ht="13.8" x14ac:dyDescent="0.25">
      <c r="A519" s="157" t="s">
        <v>12</v>
      </c>
      <c r="B519" s="351" t="s">
        <v>266</v>
      </c>
      <c r="C519" s="351"/>
      <c r="D519" s="351"/>
      <c r="E519" s="351"/>
      <c r="F519" s="322"/>
      <c r="G519" s="322"/>
      <c r="H519" s="92"/>
      <c r="I519" s="157" t="s">
        <v>12</v>
      </c>
      <c r="J519" s="201" t="s">
        <v>266</v>
      </c>
      <c r="K519" s="201"/>
      <c r="L519" s="201"/>
      <c r="M519" s="201"/>
    </row>
    <row r="520" spans="1:24" s="100" customFormat="1" ht="15" customHeight="1" x14ac:dyDescent="0.25">
      <c r="B520" s="329">
        <f>W520</f>
        <v>41.88</v>
      </c>
      <c r="C520" s="322" t="s">
        <v>3</v>
      </c>
      <c r="D520" s="127" t="s">
        <v>1</v>
      </c>
      <c r="E520" s="128">
        <v>1</v>
      </c>
      <c r="F520" s="129">
        <f>B520*E520</f>
        <v>41.88</v>
      </c>
      <c r="G520" s="322"/>
      <c r="H520" s="92"/>
      <c r="J520" s="367">
        <v>7.56</v>
      </c>
      <c r="K520" s="367"/>
      <c r="L520" s="367"/>
      <c r="M520" s="367"/>
      <c r="N520" s="367"/>
      <c r="O520" s="17">
        <v>7.56</v>
      </c>
      <c r="P520" s="7" t="s">
        <v>3</v>
      </c>
      <c r="Q520" s="322"/>
      <c r="R520" s="322"/>
      <c r="S520" s="200"/>
      <c r="T520" s="200"/>
      <c r="U520" s="200"/>
      <c r="V520" s="57">
        <f>O520</f>
        <v>7.56</v>
      </c>
      <c r="W520" s="56">
        <f>SUM(V520:V521)</f>
        <v>41.88</v>
      </c>
      <c r="X520" s="322" t="s">
        <v>3</v>
      </c>
    </row>
    <row r="521" spans="1:24" s="100" customFormat="1" ht="30" customHeight="1" x14ac:dyDescent="0.25">
      <c r="B521" s="329"/>
      <c r="C521" s="322"/>
      <c r="D521" s="127" t="s">
        <v>2</v>
      </c>
      <c r="E521" s="128">
        <v>1</v>
      </c>
      <c r="F521" s="322"/>
      <c r="G521" s="129">
        <f>B520*E521</f>
        <v>41.88</v>
      </c>
      <c r="H521" s="92"/>
      <c r="J521" s="367" t="s">
        <v>268</v>
      </c>
      <c r="K521" s="367"/>
      <c r="L521" s="367"/>
      <c r="M521" s="367"/>
      <c r="N521" s="367"/>
      <c r="O521" s="17">
        <f>2.34+9.2+11.07+2.46+1.7+1.7+1.45+2.95+ 1.45</f>
        <v>34.32</v>
      </c>
      <c r="P521" s="7" t="s">
        <v>3</v>
      </c>
      <c r="Q521" s="322"/>
      <c r="R521" s="322"/>
      <c r="S521" s="200"/>
      <c r="T521" s="200"/>
      <c r="U521" s="200"/>
      <c r="V521" s="57">
        <f>O521</f>
        <v>34.32</v>
      </c>
    </row>
    <row r="522" spans="1:24" s="100" customFormat="1" ht="15" customHeight="1" x14ac:dyDescent="0.25">
      <c r="B522" s="329"/>
      <c r="C522" s="322"/>
      <c r="D522" s="127"/>
      <c r="E522" s="128"/>
      <c r="F522" s="322"/>
      <c r="G522" s="129"/>
      <c r="H522" s="92"/>
      <c r="J522" s="326"/>
      <c r="K522" s="326"/>
      <c r="L522" s="326"/>
      <c r="M522" s="326"/>
      <c r="N522" s="326"/>
      <c r="O522" s="57"/>
      <c r="P522" s="127"/>
      <c r="V522" s="57"/>
    </row>
    <row r="523" spans="1:24" s="100" customFormat="1" ht="13.8" x14ac:dyDescent="0.25">
      <c r="A523" s="157" t="s">
        <v>4</v>
      </c>
      <c r="B523" s="351" t="s">
        <v>267</v>
      </c>
      <c r="C523" s="351"/>
      <c r="D523" s="351"/>
      <c r="E523" s="351"/>
      <c r="F523" s="322"/>
      <c r="G523" s="322"/>
      <c r="H523" s="92"/>
      <c r="I523" s="157" t="s">
        <v>4</v>
      </c>
      <c r="J523" s="201" t="s">
        <v>267</v>
      </c>
      <c r="K523" s="201"/>
      <c r="L523" s="201"/>
      <c r="M523" s="201"/>
    </row>
    <row r="524" spans="1:24" s="100" customFormat="1" ht="15" customHeight="1" x14ac:dyDescent="0.25">
      <c r="B524" s="329">
        <f>W524</f>
        <v>29.27</v>
      </c>
      <c r="C524" s="322" t="s">
        <v>3</v>
      </c>
      <c r="D524" s="127" t="s">
        <v>1</v>
      </c>
      <c r="E524" s="128">
        <v>1</v>
      </c>
      <c r="F524" s="129">
        <f>B524*E524</f>
        <v>29.27</v>
      </c>
      <c r="G524" s="322"/>
      <c r="H524" s="92"/>
      <c r="J524" s="367">
        <v>0</v>
      </c>
      <c r="K524" s="367"/>
      <c r="L524" s="367"/>
      <c r="M524" s="367"/>
      <c r="N524" s="367"/>
      <c r="O524" s="17">
        <v>0</v>
      </c>
      <c r="P524" s="7" t="s">
        <v>3</v>
      </c>
      <c r="Q524" s="322"/>
      <c r="R524" s="322"/>
      <c r="S524" s="200"/>
      <c r="T524" s="200"/>
      <c r="U524" s="200"/>
      <c r="V524" s="57">
        <f>O524</f>
        <v>0</v>
      </c>
      <c r="W524" s="56">
        <f>SUM(V524:V525)</f>
        <v>29.27</v>
      </c>
      <c r="X524" s="322" t="s">
        <v>3</v>
      </c>
    </row>
    <row r="525" spans="1:24" s="100" customFormat="1" ht="15" customHeight="1" x14ac:dyDescent="0.25">
      <c r="B525" s="329"/>
      <c r="C525" s="322"/>
      <c r="D525" s="127" t="s">
        <v>2</v>
      </c>
      <c r="E525" s="128">
        <v>1</v>
      </c>
      <c r="F525" s="322"/>
      <c r="G525" s="129">
        <f>B524*E525</f>
        <v>29.27</v>
      </c>
      <c r="H525" s="92"/>
      <c r="J525" s="367">
        <v>29.27</v>
      </c>
      <c r="K525" s="367"/>
      <c r="L525" s="367"/>
      <c r="M525" s="367"/>
      <c r="N525" s="367"/>
      <c r="O525" s="17">
        <v>29.27</v>
      </c>
      <c r="P525" s="7" t="s">
        <v>3</v>
      </c>
      <c r="Q525" s="322"/>
      <c r="R525" s="322"/>
      <c r="S525" s="200"/>
      <c r="T525" s="200"/>
      <c r="U525" s="200"/>
      <c r="V525" s="57">
        <f>O525</f>
        <v>29.27</v>
      </c>
    </row>
    <row r="526" spans="1:24" s="100" customFormat="1" ht="15" customHeight="1" x14ac:dyDescent="0.25">
      <c r="B526" s="329"/>
      <c r="C526" s="322"/>
      <c r="D526" s="127"/>
      <c r="E526" s="128"/>
      <c r="F526" s="322"/>
      <c r="G526" s="129"/>
      <c r="H526" s="92"/>
      <c r="J526" s="326"/>
      <c r="K526" s="326"/>
      <c r="L526" s="326"/>
      <c r="M526" s="326"/>
      <c r="N526" s="326"/>
      <c r="O526" s="57"/>
      <c r="P526" s="127"/>
      <c r="V526" s="57"/>
      <c r="W526" s="345"/>
    </row>
    <row r="527" spans="1:24" s="100" customFormat="1" ht="13.8" x14ac:dyDescent="0.25">
      <c r="A527" s="157" t="s">
        <v>5</v>
      </c>
      <c r="B527" s="351" t="s">
        <v>270</v>
      </c>
      <c r="C527" s="351"/>
      <c r="D527" s="351"/>
      <c r="E527" s="351"/>
      <c r="F527" s="96"/>
      <c r="G527" s="96"/>
      <c r="H527" s="92"/>
      <c r="I527" s="157" t="s">
        <v>5</v>
      </c>
      <c r="J527" s="201" t="s">
        <v>270</v>
      </c>
      <c r="K527" s="201"/>
      <c r="L527" s="201"/>
      <c r="M527" s="201"/>
    </row>
    <row r="528" spans="1:24" s="100" customFormat="1" ht="15" customHeight="1" x14ac:dyDescent="0.25">
      <c r="B528" s="186">
        <f>W528</f>
        <v>85.75</v>
      </c>
      <c r="C528" s="96" t="s">
        <v>29</v>
      </c>
      <c r="D528" s="127" t="s">
        <v>1</v>
      </c>
      <c r="E528" s="128">
        <v>1</v>
      </c>
      <c r="F528" s="129">
        <f>B528*E528</f>
        <v>85.75</v>
      </c>
      <c r="G528" s="96"/>
      <c r="H528" s="92"/>
      <c r="J528" s="367" t="s">
        <v>272</v>
      </c>
      <c r="K528" s="367"/>
      <c r="L528" s="367"/>
      <c r="M528" s="367"/>
      <c r="N528" s="367"/>
      <c r="O528" s="187">
        <f>6.1+26.3+11+6.5</f>
        <v>49.9</v>
      </c>
      <c r="P528" s="127" t="s">
        <v>29</v>
      </c>
      <c r="V528" s="57">
        <f>O528</f>
        <v>49.9</v>
      </c>
      <c r="W528" s="56">
        <f>SUM(V528:V530)</f>
        <v>85.75</v>
      </c>
      <c r="X528" s="127" t="s">
        <v>29</v>
      </c>
    </row>
    <row r="529" spans="1:24" s="100" customFormat="1" ht="15" customHeight="1" x14ac:dyDescent="0.25">
      <c r="B529" s="275"/>
      <c r="C529" s="272"/>
      <c r="D529" s="127" t="s">
        <v>2</v>
      </c>
      <c r="E529" s="128">
        <v>1</v>
      </c>
      <c r="F529" s="96"/>
      <c r="G529" s="129">
        <f>B528*E529</f>
        <v>85.75</v>
      </c>
      <c r="H529" s="92"/>
      <c r="J529" s="367" t="s">
        <v>274</v>
      </c>
      <c r="K529" s="367"/>
      <c r="L529" s="367"/>
      <c r="M529" s="367"/>
      <c r="N529" s="367"/>
      <c r="O529" s="187">
        <f>11+13.2+13.2+11+7.1+8.2</f>
        <v>63.7</v>
      </c>
      <c r="P529" s="127" t="s">
        <v>29</v>
      </c>
      <c r="V529" s="57">
        <f>O529</f>
        <v>63.7</v>
      </c>
      <c r="X529" s="127"/>
    </row>
    <row r="530" spans="1:24" s="100" customFormat="1" ht="15" customHeight="1" x14ac:dyDescent="0.25">
      <c r="B530" s="186"/>
      <c r="C530" s="96"/>
      <c r="H530" s="92"/>
      <c r="J530" s="373" t="s">
        <v>276</v>
      </c>
      <c r="K530" s="373"/>
      <c r="L530" s="373"/>
      <c r="M530" s="373"/>
      <c r="N530" s="373"/>
      <c r="O530" s="57">
        <f>0.75*7+0.9*12+1.8*4+0.9*4+1</f>
        <v>27.85</v>
      </c>
      <c r="P530" s="127" t="s">
        <v>29</v>
      </c>
      <c r="Q530" s="371">
        <v>-1</v>
      </c>
      <c r="R530" s="371"/>
      <c r="S530" s="371"/>
      <c r="T530" s="371"/>
      <c r="U530" s="371"/>
      <c r="V530" s="57">
        <f>O530*Q530</f>
        <v>-27.85</v>
      </c>
      <c r="X530" s="127"/>
    </row>
    <row r="531" spans="1:24" s="100" customFormat="1" ht="15" customHeight="1" x14ac:dyDescent="0.25">
      <c r="B531" s="186"/>
      <c r="C531" s="96"/>
      <c r="D531" s="127"/>
      <c r="E531" s="128"/>
      <c r="F531" s="96"/>
      <c r="G531" s="129"/>
      <c r="H531" s="92"/>
    </row>
    <row r="532" spans="1:24" s="100" customFormat="1" ht="13.8" x14ac:dyDescent="0.25">
      <c r="A532" s="157" t="s">
        <v>6</v>
      </c>
      <c r="B532" s="351" t="s">
        <v>277</v>
      </c>
      <c r="C532" s="351"/>
      <c r="D532" s="351"/>
      <c r="E532" s="351"/>
      <c r="F532" s="96"/>
      <c r="G532" s="96"/>
      <c r="H532" s="92"/>
      <c r="I532" s="157" t="s">
        <v>6</v>
      </c>
      <c r="J532" s="351" t="s">
        <v>278</v>
      </c>
      <c r="K532" s="351"/>
      <c r="L532" s="351"/>
      <c r="M532" s="351"/>
    </row>
    <row r="533" spans="1:24" s="100" customFormat="1" ht="15" customHeight="1" x14ac:dyDescent="0.25">
      <c r="B533" s="186">
        <f>W537</f>
        <v>177.98500000000001</v>
      </c>
      <c r="C533" s="96" t="s">
        <v>3</v>
      </c>
      <c r="D533" s="127" t="s">
        <v>1</v>
      </c>
      <c r="E533" s="128">
        <v>1</v>
      </c>
      <c r="F533" s="129">
        <f>B533*E533</f>
        <v>177.98500000000001</v>
      </c>
      <c r="G533" s="96"/>
      <c r="H533" s="92"/>
      <c r="J533" s="367" t="s">
        <v>271</v>
      </c>
      <c r="K533" s="367"/>
      <c r="L533" s="367"/>
      <c r="M533" s="367"/>
      <c r="N533" s="367"/>
      <c r="O533" s="57">
        <f>6.2+6.5+5.3+5.3+5.1+8.3+5.1</f>
        <v>41.800000000000004</v>
      </c>
      <c r="P533" s="127" t="s">
        <v>29</v>
      </c>
      <c r="Q533" s="371">
        <v>2.1</v>
      </c>
      <c r="R533" s="371"/>
      <c r="S533" s="371"/>
      <c r="T533" s="371"/>
      <c r="U533" s="371"/>
      <c r="V533" s="57">
        <f>O533*Q533</f>
        <v>87.780000000000015</v>
      </c>
    </row>
    <row r="534" spans="1:24" s="100" customFormat="1" ht="15" customHeight="1" x14ac:dyDescent="0.25">
      <c r="B534" s="329"/>
      <c r="C534" s="322"/>
      <c r="D534" s="127" t="s">
        <v>2</v>
      </c>
      <c r="E534" s="128">
        <v>1</v>
      </c>
      <c r="F534" s="96"/>
      <c r="G534" s="129">
        <f>B533*E534</f>
        <v>177.98500000000001</v>
      </c>
      <c r="H534" s="92"/>
      <c r="J534" s="367">
        <v>16.8</v>
      </c>
      <c r="K534" s="367"/>
      <c r="L534" s="367"/>
      <c r="M534" s="367"/>
      <c r="N534" s="367"/>
      <c r="O534" s="57">
        <v>16.8</v>
      </c>
      <c r="P534" s="127" t="s">
        <v>29</v>
      </c>
      <c r="Q534" s="371">
        <v>2.75</v>
      </c>
      <c r="R534" s="371"/>
      <c r="S534" s="371"/>
      <c r="T534" s="371"/>
      <c r="U534" s="371"/>
      <c r="V534" s="57">
        <f>O534*Q534</f>
        <v>46.2</v>
      </c>
    </row>
    <row r="535" spans="1:24" s="100" customFormat="1" ht="15" customHeight="1" x14ac:dyDescent="0.25">
      <c r="B535" s="329"/>
      <c r="C535" s="322"/>
      <c r="D535" s="127"/>
      <c r="E535" s="128"/>
      <c r="F535" s="129"/>
      <c r="G535" s="322"/>
      <c r="H535" s="92"/>
      <c r="J535" s="367" t="s">
        <v>273</v>
      </c>
      <c r="K535" s="367"/>
      <c r="L535" s="367"/>
      <c r="M535" s="367"/>
      <c r="N535" s="367"/>
      <c r="O535" s="57">
        <f>6.4+6.4+8.2</f>
        <v>21</v>
      </c>
      <c r="P535" s="127" t="s">
        <v>29</v>
      </c>
      <c r="Q535" s="371">
        <v>2.1</v>
      </c>
      <c r="R535" s="371"/>
      <c r="S535" s="371"/>
      <c r="T535" s="371"/>
      <c r="U535" s="371"/>
      <c r="V535" s="57">
        <f>O535*Q535</f>
        <v>44.1</v>
      </c>
    </row>
    <row r="536" spans="1:24" s="100" customFormat="1" ht="15" customHeight="1" x14ac:dyDescent="0.25">
      <c r="B536" s="329"/>
      <c r="C536" s="322"/>
      <c r="D536" s="127"/>
      <c r="E536" s="128"/>
      <c r="F536" s="129"/>
      <c r="G536" s="322"/>
      <c r="H536" s="92"/>
      <c r="J536" s="325">
        <v>11</v>
      </c>
      <c r="K536" s="325"/>
      <c r="L536" s="325"/>
      <c r="M536" s="325"/>
      <c r="N536" s="325"/>
      <c r="O536" s="57">
        <v>11</v>
      </c>
      <c r="P536" s="127" t="s">
        <v>29</v>
      </c>
      <c r="Q536" s="371">
        <v>2.75</v>
      </c>
      <c r="R536" s="371"/>
      <c r="S536" s="371"/>
      <c r="T536" s="371"/>
      <c r="U536" s="371"/>
      <c r="V536" s="57">
        <f>O536*Q536</f>
        <v>30.25</v>
      </c>
    </row>
    <row r="537" spans="1:24" s="100" customFormat="1" ht="15" customHeight="1" x14ac:dyDescent="0.25">
      <c r="B537" s="186"/>
      <c r="C537" s="96"/>
      <c r="H537" s="92"/>
      <c r="J537" s="367" t="s">
        <v>275</v>
      </c>
      <c r="K537" s="367"/>
      <c r="L537" s="367"/>
      <c r="M537" s="367"/>
      <c r="N537" s="367"/>
      <c r="O537" s="57">
        <f>0.75*13+0.9*4+1.1</f>
        <v>14.45</v>
      </c>
      <c r="P537" s="127" t="s">
        <v>29</v>
      </c>
      <c r="Q537" s="371">
        <v>-2.1</v>
      </c>
      <c r="R537" s="371"/>
      <c r="S537" s="371"/>
      <c r="T537" s="371"/>
      <c r="U537" s="371"/>
      <c r="V537" s="57">
        <f>O537*Q537</f>
        <v>-30.344999999999999</v>
      </c>
      <c r="W537" s="56">
        <f>SUM(V533:V537)</f>
        <v>177.98500000000001</v>
      </c>
      <c r="X537" s="127" t="s">
        <v>3</v>
      </c>
    </row>
    <row r="538" spans="1:24" s="100" customFormat="1" ht="15" customHeight="1" x14ac:dyDescent="0.25">
      <c r="B538" s="186"/>
      <c r="C538" s="96"/>
      <c r="D538" s="127"/>
      <c r="E538" s="128"/>
      <c r="F538" s="96"/>
      <c r="G538" s="129"/>
      <c r="H538" s="92"/>
      <c r="J538" s="202"/>
      <c r="K538" s="202"/>
      <c r="L538" s="202"/>
      <c r="M538" s="202"/>
      <c r="N538" s="202"/>
      <c r="O538" s="57"/>
      <c r="P538" s="127"/>
      <c r="Q538" s="184"/>
      <c r="R538" s="184"/>
      <c r="S538" s="184"/>
      <c r="T538" s="184"/>
      <c r="U538" s="184"/>
      <c r="V538" s="57"/>
    </row>
    <row r="539" spans="1:24" s="100" customFormat="1" ht="15" customHeight="1" x14ac:dyDescent="0.25">
      <c r="A539" s="157" t="s">
        <v>7</v>
      </c>
      <c r="B539" s="351" t="s">
        <v>279</v>
      </c>
      <c r="C539" s="351"/>
      <c r="D539" s="351"/>
      <c r="E539" s="351"/>
      <c r="F539" s="96"/>
      <c r="G539" s="96"/>
      <c r="H539" s="92"/>
      <c r="I539" s="157" t="s">
        <v>7</v>
      </c>
      <c r="J539" s="351" t="s">
        <v>279</v>
      </c>
      <c r="K539" s="351"/>
      <c r="L539" s="351"/>
      <c r="M539" s="351"/>
    </row>
    <row r="540" spans="1:24" s="100" customFormat="1" ht="15" customHeight="1" x14ac:dyDescent="0.25">
      <c r="B540" s="186">
        <f>W540</f>
        <v>3.5999999999999996</v>
      </c>
      <c r="C540" s="96" t="s">
        <v>3</v>
      </c>
      <c r="D540" s="127" t="s">
        <v>1</v>
      </c>
      <c r="E540" s="128">
        <v>1</v>
      </c>
      <c r="F540" s="129">
        <f>B540*E540</f>
        <v>3.5999999999999996</v>
      </c>
      <c r="G540" s="96"/>
      <c r="H540" s="92"/>
      <c r="J540" s="370">
        <v>6</v>
      </c>
      <c r="K540" s="370"/>
      <c r="L540" s="370"/>
      <c r="M540" s="370"/>
      <c r="N540" s="370"/>
      <c r="O540" s="57">
        <v>6</v>
      </c>
      <c r="P540" s="127" t="s">
        <v>29</v>
      </c>
      <c r="Q540" s="371">
        <v>0.6</v>
      </c>
      <c r="R540" s="371"/>
      <c r="S540" s="371"/>
      <c r="T540" s="371"/>
      <c r="U540" s="371"/>
      <c r="V540" s="57">
        <f>O540*Q540</f>
        <v>3.5999999999999996</v>
      </c>
      <c r="W540" s="56">
        <f>V540</f>
        <v>3.5999999999999996</v>
      </c>
      <c r="X540" s="127" t="s">
        <v>3</v>
      </c>
    </row>
    <row r="541" spans="1:24" s="100" customFormat="1" ht="15" customHeight="1" x14ac:dyDescent="0.25">
      <c r="B541" s="186"/>
      <c r="C541" s="96"/>
      <c r="D541" s="127" t="s">
        <v>2</v>
      </c>
      <c r="E541" s="128">
        <v>1</v>
      </c>
      <c r="F541" s="96"/>
      <c r="G541" s="129">
        <f>B540*E541</f>
        <v>3.5999999999999996</v>
      </c>
      <c r="H541" s="92"/>
      <c r="J541" s="181"/>
      <c r="K541" s="181"/>
      <c r="L541" s="181"/>
      <c r="M541" s="181"/>
      <c r="N541" s="181"/>
      <c r="O541" s="57"/>
      <c r="P541" s="127"/>
      <c r="Q541" s="184"/>
      <c r="R541" s="184"/>
      <c r="S541" s="184"/>
      <c r="T541" s="184"/>
      <c r="U541" s="184"/>
      <c r="V541" s="57"/>
    </row>
    <row r="542" spans="1:24" s="100" customFormat="1" ht="15" customHeight="1" x14ac:dyDescent="0.25">
      <c r="B542" s="186"/>
      <c r="C542" s="96"/>
      <c r="D542" s="127"/>
      <c r="E542" s="128"/>
      <c r="F542" s="96"/>
      <c r="G542" s="129"/>
      <c r="H542" s="92"/>
      <c r="J542" s="202"/>
      <c r="K542" s="202"/>
      <c r="L542" s="202"/>
      <c r="M542" s="202"/>
      <c r="N542" s="202"/>
      <c r="O542" s="57"/>
      <c r="P542" s="127"/>
      <c r="Q542" s="184"/>
      <c r="R542" s="184"/>
      <c r="S542" s="184"/>
      <c r="T542" s="184"/>
      <c r="U542" s="184"/>
      <c r="V542" s="57"/>
    </row>
    <row r="543" spans="1:24" s="100" customFormat="1" ht="13.8" x14ac:dyDescent="0.25">
      <c r="A543" s="157" t="s">
        <v>8</v>
      </c>
      <c r="B543" s="351" t="s">
        <v>126</v>
      </c>
      <c r="C543" s="351"/>
      <c r="D543" s="351"/>
      <c r="E543" s="351"/>
      <c r="F543" s="96"/>
      <c r="G543" s="96"/>
      <c r="H543" s="92"/>
      <c r="I543" s="157" t="s">
        <v>8</v>
      </c>
      <c r="J543" s="351" t="s">
        <v>126</v>
      </c>
      <c r="K543" s="351"/>
      <c r="L543" s="351"/>
      <c r="M543" s="351"/>
    </row>
    <row r="544" spans="1:24" s="100" customFormat="1" ht="15" customHeight="1" x14ac:dyDescent="0.25">
      <c r="B544" s="186">
        <f>W544</f>
        <v>56</v>
      </c>
      <c r="C544" s="96" t="s">
        <v>29</v>
      </c>
      <c r="D544" s="127" t="s">
        <v>1</v>
      </c>
      <c r="E544" s="128">
        <v>1</v>
      </c>
      <c r="F544" s="129">
        <f>B544*E544</f>
        <v>56</v>
      </c>
      <c r="G544" s="96"/>
      <c r="H544" s="92"/>
      <c r="J544" s="373" t="s">
        <v>291</v>
      </c>
      <c r="K544" s="373"/>
      <c r="L544" s="373"/>
      <c r="M544" s="373"/>
      <c r="N544" s="373"/>
      <c r="O544" s="57">
        <f>0.6*5+1.2*6+2.1*18+8</f>
        <v>56</v>
      </c>
      <c r="P544" s="127" t="s">
        <v>29</v>
      </c>
      <c r="Q544" s="127"/>
      <c r="R544" s="127"/>
      <c r="S544" s="181"/>
      <c r="T544" s="181"/>
      <c r="U544" s="181"/>
      <c r="V544" s="57">
        <f>O544</f>
        <v>56</v>
      </c>
      <c r="W544" s="56">
        <f>SUM(V543:V544)</f>
        <v>56</v>
      </c>
      <c r="X544" s="127" t="s">
        <v>29</v>
      </c>
    </row>
    <row r="545" spans="1:24" s="100" customFormat="1" ht="13.8" x14ac:dyDescent="0.25">
      <c r="B545" s="186"/>
      <c r="C545" s="96"/>
      <c r="D545" s="127" t="s">
        <v>2</v>
      </c>
      <c r="E545" s="128">
        <v>1</v>
      </c>
      <c r="F545" s="96"/>
      <c r="G545" s="129">
        <f>B544*E545</f>
        <v>56</v>
      </c>
      <c r="H545" s="92"/>
    </row>
    <row r="546" spans="1:24" s="100" customFormat="1" ht="13.8" x14ac:dyDescent="0.25">
      <c r="B546" s="186"/>
      <c r="C546" s="96"/>
      <c r="D546" s="127"/>
      <c r="E546" s="128"/>
      <c r="F546" s="96"/>
      <c r="G546" s="129"/>
      <c r="H546" s="92"/>
    </row>
    <row r="547" spans="1:24" s="100" customFormat="1" ht="13.8" x14ac:dyDescent="0.25">
      <c r="A547" s="157" t="s">
        <v>17</v>
      </c>
      <c r="B547" s="351" t="s">
        <v>127</v>
      </c>
      <c r="C547" s="351"/>
      <c r="D547" s="351"/>
      <c r="E547" s="351"/>
      <c r="F547" s="96"/>
      <c r="G547" s="96"/>
      <c r="H547" s="92"/>
      <c r="I547" s="157" t="s">
        <v>17</v>
      </c>
      <c r="J547" s="351" t="s">
        <v>127</v>
      </c>
      <c r="K547" s="351"/>
      <c r="L547" s="351"/>
      <c r="M547" s="351"/>
    </row>
    <row r="548" spans="1:24" s="100" customFormat="1" ht="13.8" x14ac:dyDescent="0.25">
      <c r="B548" s="186">
        <f>W548</f>
        <v>481.08500000000004</v>
      </c>
      <c r="C548" s="96" t="s">
        <v>29</v>
      </c>
      <c r="D548" s="127" t="s">
        <v>1</v>
      </c>
      <c r="E548" s="128">
        <v>1</v>
      </c>
      <c r="F548" s="129">
        <f>B548*E548</f>
        <v>481.08500000000004</v>
      </c>
      <c r="G548" s="96"/>
      <c r="H548" s="92"/>
      <c r="J548" s="64">
        <f>O528</f>
        <v>49.9</v>
      </c>
      <c r="K548" s="64">
        <f>O529</f>
        <v>63.7</v>
      </c>
      <c r="L548" s="64">
        <f>W537</f>
        <v>177.98500000000001</v>
      </c>
      <c r="M548" s="57">
        <f>2.1*65</f>
        <v>136.5</v>
      </c>
      <c r="N548" s="64">
        <f>2.75*12</f>
        <v>33</v>
      </c>
      <c r="O548" s="57">
        <f>SUM(J548:N549)</f>
        <v>481.08500000000004</v>
      </c>
      <c r="P548" s="127" t="s">
        <v>29</v>
      </c>
      <c r="Q548" s="127"/>
      <c r="R548" s="127"/>
      <c r="S548" s="181"/>
      <c r="T548" s="181"/>
      <c r="U548" s="181"/>
      <c r="V548" s="57">
        <f>O548</f>
        <v>481.08500000000004</v>
      </c>
      <c r="W548" s="56">
        <f>SUM(V547:V548)</f>
        <v>481.08500000000004</v>
      </c>
      <c r="X548" s="127" t="s">
        <v>29</v>
      </c>
    </row>
    <row r="549" spans="1:24" s="100" customFormat="1" ht="13.8" x14ac:dyDescent="0.25">
      <c r="B549" s="186"/>
      <c r="C549" s="96"/>
      <c r="D549" s="127" t="s">
        <v>2</v>
      </c>
      <c r="E549" s="128">
        <v>1</v>
      </c>
      <c r="F549" s="96"/>
      <c r="G549" s="129">
        <f>B548*E549</f>
        <v>481.08500000000004</v>
      </c>
      <c r="H549" s="92"/>
      <c r="J549" s="64">
        <v>20</v>
      </c>
      <c r="K549" s="64"/>
      <c r="L549" s="99"/>
      <c r="M549" s="99"/>
      <c r="N549" s="99"/>
    </row>
    <row r="550" spans="1:24" s="100" customFormat="1" ht="13.8" x14ac:dyDescent="0.25">
      <c r="B550" s="186"/>
      <c r="C550" s="96"/>
      <c r="D550" s="127"/>
      <c r="E550" s="128"/>
      <c r="F550" s="96"/>
      <c r="G550" s="129"/>
      <c r="H550" s="92"/>
    </row>
    <row r="551" spans="1:24" s="100" customFormat="1" ht="13.8" x14ac:dyDescent="0.25">
      <c r="A551" s="157" t="s">
        <v>18</v>
      </c>
      <c r="B551" s="351" t="s">
        <v>128</v>
      </c>
      <c r="C551" s="351"/>
      <c r="D551" s="351"/>
      <c r="E551" s="351"/>
      <c r="F551" s="96"/>
      <c r="G551" s="96"/>
      <c r="H551" s="92"/>
      <c r="I551" s="157" t="s">
        <v>18</v>
      </c>
      <c r="J551" s="351" t="s">
        <v>128</v>
      </c>
      <c r="K551" s="351"/>
      <c r="L551" s="351"/>
      <c r="M551" s="351"/>
    </row>
    <row r="552" spans="1:24" s="100" customFormat="1" ht="13.8" x14ac:dyDescent="0.25">
      <c r="B552" s="186">
        <f>W552</f>
        <v>74.22999999999999</v>
      </c>
      <c r="C552" s="96" t="s">
        <v>3</v>
      </c>
      <c r="D552" s="127" t="s">
        <v>1</v>
      </c>
      <c r="E552" s="128">
        <v>1</v>
      </c>
      <c r="F552" s="129">
        <f>B552*E552</f>
        <v>74.22999999999999</v>
      </c>
      <c r="G552" s="96"/>
      <c r="H552" s="92"/>
      <c r="J552" s="372" t="s">
        <v>280</v>
      </c>
      <c r="K552" s="372"/>
      <c r="L552" s="372"/>
      <c r="M552" s="372"/>
      <c r="N552" s="372"/>
      <c r="O552" s="57">
        <f>7.56+11*2+11.07+16.8*2</f>
        <v>74.22999999999999</v>
      </c>
      <c r="P552" s="127" t="s">
        <v>3</v>
      </c>
      <c r="V552" s="57">
        <f>O552</f>
        <v>74.22999999999999</v>
      </c>
      <c r="W552" s="56">
        <f>SUM(V551:V552)</f>
        <v>74.22999999999999</v>
      </c>
      <c r="X552" s="96" t="s">
        <v>3</v>
      </c>
    </row>
    <row r="553" spans="1:24" s="100" customFormat="1" ht="13.8" x14ac:dyDescent="0.25">
      <c r="B553" s="186"/>
      <c r="C553" s="96"/>
      <c r="D553" s="127" t="s">
        <v>2</v>
      </c>
      <c r="E553" s="128">
        <v>1</v>
      </c>
      <c r="F553" s="96"/>
      <c r="G553" s="129">
        <f>B552*E553</f>
        <v>74.22999999999999</v>
      </c>
      <c r="H553" s="92"/>
    </row>
    <row r="554" spans="1:24" s="100" customFormat="1" ht="13.8" x14ac:dyDescent="0.25">
      <c r="B554" s="186"/>
      <c r="C554" s="96"/>
      <c r="D554" s="127"/>
      <c r="E554" s="128"/>
      <c r="F554" s="96"/>
      <c r="G554" s="129"/>
      <c r="H554" s="92"/>
    </row>
    <row r="555" spans="1:24" s="100" customFormat="1" ht="13.8" x14ac:dyDescent="0.25">
      <c r="A555" s="157" t="s">
        <v>19</v>
      </c>
      <c r="B555" s="351" t="s">
        <v>129</v>
      </c>
      <c r="C555" s="351"/>
      <c r="D555" s="351"/>
      <c r="E555" s="351"/>
      <c r="F555" s="96"/>
      <c r="G555" s="96"/>
      <c r="H555" s="92"/>
      <c r="I555" s="157" t="s">
        <v>19</v>
      </c>
      <c r="J555" s="201" t="s">
        <v>129</v>
      </c>
      <c r="K555" s="201"/>
      <c r="L555" s="201"/>
      <c r="M555" s="201"/>
    </row>
    <row r="556" spans="1:24" s="100" customFormat="1" ht="15" customHeight="1" x14ac:dyDescent="0.25">
      <c r="B556" s="186">
        <f>W556</f>
        <v>51.8</v>
      </c>
      <c r="C556" s="96" t="s">
        <v>29</v>
      </c>
      <c r="D556" s="127" t="s">
        <v>1</v>
      </c>
      <c r="E556" s="128">
        <v>1</v>
      </c>
      <c r="F556" s="129">
        <f>B556*E556</f>
        <v>51.8</v>
      </c>
      <c r="G556" s="96"/>
      <c r="H556" s="92"/>
      <c r="J556" s="373" t="s">
        <v>281</v>
      </c>
      <c r="K556" s="373"/>
      <c r="L556" s="373"/>
      <c r="M556" s="373"/>
      <c r="N556" s="373"/>
      <c r="O556" s="57">
        <f>11+16.8+4*2+8*2</f>
        <v>51.8</v>
      </c>
      <c r="P556" s="127" t="s">
        <v>29</v>
      </c>
      <c r="Q556" s="127"/>
      <c r="R556" s="127"/>
      <c r="S556" s="181"/>
      <c r="T556" s="181"/>
      <c r="U556" s="181"/>
      <c r="V556" s="57">
        <f>O556</f>
        <v>51.8</v>
      </c>
      <c r="W556" s="56">
        <f>SUM(V555:V556)</f>
        <v>51.8</v>
      </c>
      <c r="X556" s="127" t="s">
        <v>29</v>
      </c>
    </row>
    <row r="557" spans="1:24" s="100" customFormat="1" ht="13.8" x14ac:dyDescent="0.25">
      <c r="B557" s="186"/>
      <c r="C557" s="96"/>
      <c r="D557" s="127" t="s">
        <v>2</v>
      </c>
      <c r="E557" s="128">
        <v>1</v>
      </c>
      <c r="F557" s="96"/>
      <c r="G557" s="129">
        <f>B556*E557</f>
        <v>51.8</v>
      </c>
      <c r="H557" s="92"/>
    </row>
    <row r="558" spans="1:24" s="100" customFormat="1" ht="13.8" x14ac:dyDescent="0.25">
      <c r="B558" s="186"/>
      <c r="C558" s="96"/>
      <c r="D558" s="127"/>
      <c r="E558" s="128"/>
      <c r="F558" s="96"/>
      <c r="G558" s="129"/>
      <c r="H558" s="92"/>
    </row>
    <row r="559" spans="1:24" s="100" customFormat="1" ht="13.8" x14ac:dyDescent="0.25">
      <c r="A559" s="157" t="s">
        <v>20</v>
      </c>
      <c r="B559" s="351" t="s">
        <v>130</v>
      </c>
      <c r="C559" s="351"/>
      <c r="D559" s="351"/>
      <c r="E559" s="351"/>
      <c r="F559" s="96"/>
      <c r="G559" s="96"/>
      <c r="H559" s="92"/>
      <c r="I559" s="157" t="s">
        <v>20</v>
      </c>
      <c r="J559" s="351" t="s">
        <v>131</v>
      </c>
      <c r="K559" s="351"/>
      <c r="L559" s="351"/>
      <c r="M559" s="351"/>
    </row>
    <row r="560" spans="1:24" s="100" customFormat="1" ht="13.8" x14ac:dyDescent="0.25">
      <c r="B560" s="186">
        <f>W560</f>
        <v>19.899999999999999</v>
      </c>
      <c r="C560" s="96" t="s">
        <v>29</v>
      </c>
      <c r="D560" s="127" t="s">
        <v>1</v>
      </c>
      <c r="E560" s="128">
        <v>1</v>
      </c>
      <c r="F560" s="129">
        <f>B560*E560</f>
        <v>19.899999999999999</v>
      </c>
      <c r="G560" s="96"/>
      <c r="H560" s="92"/>
      <c r="J560" s="373" t="s">
        <v>282</v>
      </c>
      <c r="K560" s="373"/>
      <c r="L560" s="373"/>
      <c r="M560" s="373"/>
      <c r="N560" s="373"/>
      <c r="O560" s="57">
        <f>0.75*10+0.9*8+5.2</f>
        <v>19.899999999999999</v>
      </c>
      <c r="P560" s="127" t="s">
        <v>29</v>
      </c>
      <c r="Q560" s="127"/>
      <c r="R560" s="127"/>
      <c r="S560" s="181"/>
      <c r="T560" s="181"/>
      <c r="U560" s="181"/>
      <c r="V560" s="57">
        <f>O560</f>
        <v>19.899999999999999</v>
      </c>
      <c r="W560" s="56">
        <f>SUM(V560:V561)</f>
        <v>19.899999999999999</v>
      </c>
      <c r="X560" s="127" t="s">
        <v>29</v>
      </c>
    </row>
    <row r="561" spans="1:25" s="100" customFormat="1" ht="15" customHeight="1" x14ac:dyDescent="0.25">
      <c r="B561" s="186"/>
      <c r="C561" s="96"/>
      <c r="D561" s="127" t="s">
        <v>2</v>
      </c>
      <c r="E561" s="128">
        <v>1</v>
      </c>
      <c r="F561" s="96"/>
      <c r="G561" s="129">
        <f>B560*E561</f>
        <v>19.899999999999999</v>
      </c>
      <c r="H561" s="92"/>
      <c r="J561" s="373"/>
      <c r="K561" s="373"/>
      <c r="L561" s="373"/>
      <c r="M561" s="373"/>
      <c r="N561" s="373"/>
      <c r="O561" s="57"/>
      <c r="P561" s="127"/>
      <c r="Q561" s="127"/>
      <c r="R561" s="127"/>
      <c r="S561" s="181"/>
      <c r="T561" s="181"/>
      <c r="U561" s="181"/>
      <c r="V561" s="57"/>
    </row>
    <row r="562" spans="1:25" s="100" customFormat="1" ht="13.8" x14ac:dyDescent="0.25">
      <c r="B562" s="186"/>
      <c r="C562" s="96"/>
      <c r="D562" s="127"/>
      <c r="E562" s="128"/>
      <c r="F562" s="96"/>
      <c r="G562" s="129"/>
      <c r="H562" s="92"/>
    </row>
    <row r="563" spans="1:25" s="100" customFormat="1" ht="13.8" x14ac:dyDescent="0.25">
      <c r="B563" s="203" t="s">
        <v>31</v>
      </c>
      <c r="C563" s="96"/>
      <c r="D563" s="96"/>
      <c r="E563" s="96"/>
      <c r="F563" s="204">
        <f>SUM(F516:F562)</f>
        <v>1074.5700000000002</v>
      </c>
      <c r="G563" s="204">
        <f>SUM(G515:G562)</f>
        <v>1074.5700000000002</v>
      </c>
      <c r="H563" s="92"/>
    </row>
    <row r="564" spans="1:25" s="211" customFormat="1" ht="15.6" x14ac:dyDescent="0.3">
      <c r="A564" s="100"/>
      <c r="B564" s="203"/>
      <c r="C564" s="100"/>
      <c r="D564" s="215"/>
      <c r="E564" s="196"/>
      <c r="F564" s="197"/>
      <c r="G564" s="197"/>
      <c r="H564" s="92"/>
      <c r="I564" s="100"/>
      <c r="J564" s="14"/>
      <c r="K564" s="14"/>
      <c r="L564" s="14"/>
      <c r="M564" s="14"/>
      <c r="N564" s="14"/>
      <c r="O564" s="199"/>
      <c r="P564" s="96"/>
      <c r="Q564" s="96"/>
      <c r="R564" s="96"/>
      <c r="S564" s="200"/>
      <c r="T564" s="200"/>
      <c r="U564" s="200"/>
      <c r="V564" s="57"/>
      <c r="W564" s="57"/>
      <c r="X564" s="96"/>
      <c r="Y564" s="210"/>
    </row>
    <row r="565" spans="1:25" s="211" customFormat="1" ht="15.6" x14ac:dyDescent="0.3">
      <c r="A565" s="100"/>
      <c r="B565" s="203"/>
      <c r="C565" s="100"/>
      <c r="D565" s="215"/>
      <c r="E565" s="196"/>
      <c r="F565" s="197"/>
      <c r="G565" s="197"/>
      <c r="H565" s="92"/>
      <c r="I565" s="100"/>
      <c r="J565" s="14"/>
      <c r="K565" s="14"/>
      <c r="L565" s="14"/>
      <c r="M565" s="14"/>
      <c r="N565" s="14"/>
      <c r="O565" s="199"/>
      <c r="P565" s="96"/>
      <c r="Q565" s="96"/>
      <c r="R565" s="96"/>
      <c r="S565" s="200"/>
      <c r="T565" s="200"/>
      <c r="U565" s="200"/>
      <c r="V565" s="57"/>
      <c r="W565" s="57"/>
      <c r="X565" s="96"/>
      <c r="Y565" s="210"/>
    </row>
    <row r="566" spans="1:25" s="211" customFormat="1" ht="15.6" x14ac:dyDescent="0.3">
      <c r="A566" s="94"/>
      <c r="B566" s="195" t="s">
        <v>132</v>
      </c>
      <c r="C566" s="96"/>
      <c r="D566" s="96"/>
      <c r="E566" s="94"/>
      <c r="F566" s="96"/>
      <c r="G566" s="96"/>
      <c r="H566" s="92"/>
      <c r="I566" s="94"/>
      <c r="J566" s="198" t="s">
        <v>132</v>
      </c>
      <c r="K566" s="198"/>
      <c r="L566" s="198"/>
      <c r="M566" s="198"/>
      <c r="N566" s="198"/>
      <c r="O566" s="96"/>
      <c r="P566" s="96"/>
      <c r="Q566" s="96"/>
      <c r="R566" s="96"/>
      <c r="S566" s="94"/>
      <c r="T566" s="94"/>
      <c r="U566" s="94"/>
      <c r="V566" s="57"/>
      <c r="W566" s="57"/>
      <c r="X566" s="96"/>
      <c r="Y566" s="210"/>
    </row>
    <row r="567" spans="1:25" s="210" customFormat="1" x14ac:dyDescent="0.3">
      <c r="A567" s="157" t="s">
        <v>0</v>
      </c>
      <c r="B567" s="352" t="s">
        <v>242</v>
      </c>
      <c r="C567" s="352"/>
      <c r="D567" s="352"/>
      <c r="E567" s="352"/>
      <c r="F567" s="96"/>
      <c r="G567" s="96"/>
      <c r="H567" s="92"/>
      <c r="I567" s="157" t="s">
        <v>0</v>
      </c>
      <c r="J567" s="379" t="s">
        <v>242</v>
      </c>
      <c r="K567" s="379"/>
      <c r="L567" s="379"/>
      <c r="M567" s="379"/>
      <c r="N567" s="379"/>
      <c r="O567" s="379"/>
      <c r="P567" s="379"/>
      <c r="Q567" s="379"/>
    </row>
    <row r="568" spans="1:25" s="210" customFormat="1" x14ac:dyDescent="0.3">
      <c r="A568" s="94"/>
      <c r="B568" s="186">
        <f>W568</f>
        <v>3</v>
      </c>
      <c r="C568" s="96" t="s">
        <v>10</v>
      </c>
      <c r="D568" s="127" t="s">
        <v>1</v>
      </c>
      <c r="E568" s="128">
        <v>1</v>
      </c>
      <c r="F568" s="129">
        <f>B568*E568</f>
        <v>3</v>
      </c>
      <c r="G568" s="96"/>
      <c r="H568" s="92"/>
      <c r="I568" s="94"/>
      <c r="J568" s="14">
        <v>3</v>
      </c>
      <c r="K568" s="14"/>
      <c r="L568" s="14"/>
      <c r="M568" s="14"/>
      <c r="N568" s="14"/>
      <c r="O568" s="199">
        <f>J568</f>
        <v>3</v>
      </c>
      <c r="P568" s="96" t="s">
        <v>10</v>
      </c>
      <c r="Q568" s="96"/>
      <c r="R568" s="96"/>
      <c r="S568" s="200"/>
      <c r="T568" s="200"/>
      <c r="U568" s="200"/>
      <c r="V568" s="57">
        <f>O568</f>
        <v>3</v>
      </c>
      <c r="W568" s="56">
        <f>V568</f>
        <v>3</v>
      </c>
      <c r="X568" s="96" t="s">
        <v>10</v>
      </c>
    </row>
    <row r="569" spans="1:25" s="210" customFormat="1" x14ac:dyDescent="0.3">
      <c r="A569" s="94"/>
      <c r="B569" s="186"/>
      <c r="C569" s="96"/>
      <c r="D569" s="127" t="s">
        <v>2</v>
      </c>
      <c r="E569" s="128">
        <v>1</v>
      </c>
      <c r="F569" s="96"/>
      <c r="G569" s="129">
        <f>B568*E569</f>
        <v>3</v>
      </c>
      <c r="H569" s="92"/>
      <c r="I569" s="94"/>
      <c r="J569" s="14"/>
      <c r="K569" s="199"/>
      <c r="L569" s="96"/>
      <c r="M569" s="200"/>
      <c r="N569" s="57"/>
      <c r="O569" s="57"/>
      <c r="P569" s="96"/>
    </row>
    <row r="570" spans="1:25" s="210" customFormat="1" x14ac:dyDescent="0.3">
      <c r="A570" s="94"/>
      <c r="B570" s="186"/>
      <c r="C570" s="96"/>
      <c r="D570" s="127"/>
      <c r="E570" s="128"/>
      <c r="F570" s="96"/>
      <c r="G570" s="129"/>
      <c r="H570" s="92"/>
      <c r="I570" s="94"/>
      <c r="J570" s="14"/>
      <c r="K570" s="199"/>
      <c r="L570" s="96"/>
      <c r="M570" s="200"/>
      <c r="N570" s="57"/>
      <c r="O570" s="57"/>
      <c r="P570" s="96"/>
    </row>
    <row r="571" spans="1:25" s="210" customFormat="1" x14ac:dyDescent="0.3">
      <c r="A571" s="157" t="s">
        <v>12</v>
      </c>
      <c r="B571" s="352" t="s">
        <v>243</v>
      </c>
      <c r="C571" s="352"/>
      <c r="D571" s="352"/>
      <c r="E571" s="352"/>
      <c r="F571" s="238"/>
      <c r="G571" s="238"/>
      <c r="H571" s="92"/>
      <c r="I571" s="157" t="s">
        <v>12</v>
      </c>
      <c r="J571" s="352" t="s">
        <v>243</v>
      </c>
      <c r="K571" s="352"/>
      <c r="L571" s="352"/>
      <c r="M571" s="352"/>
      <c r="N571" s="352"/>
      <c r="O571" s="352"/>
      <c r="P571" s="352"/>
      <c r="Q571" s="352"/>
    </row>
    <row r="572" spans="1:25" s="210" customFormat="1" x14ac:dyDescent="0.3">
      <c r="A572" s="94"/>
      <c r="B572" s="289">
        <f>W572</f>
        <v>4</v>
      </c>
      <c r="C572" s="238" t="s">
        <v>10</v>
      </c>
      <c r="D572" s="127" t="s">
        <v>1</v>
      </c>
      <c r="E572" s="128">
        <v>1</v>
      </c>
      <c r="F572" s="129">
        <f>B572*E572</f>
        <v>4</v>
      </c>
      <c r="G572" s="238"/>
      <c r="H572" s="92"/>
      <c r="I572" s="94"/>
      <c r="J572" s="14">
        <v>4</v>
      </c>
      <c r="K572" s="14"/>
      <c r="L572" s="14"/>
      <c r="M572" s="14"/>
      <c r="N572" s="14"/>
      <c r="O572" s="199">
        <f>J572</f>
        <v>4</v>
      </c>
      <c r="P572" s="238" t="s">
        <v>10</v>
      </c>
      <c r="Q572" s="238"/>
      <c r="R572" s="238"/>
      <c r="S572" s="200"/>
      <c r="T572" s="200"/>
      <c r="U572" s="200"/>
      <c r="V572" s="57">
        <f>O572</f>
        <v>4</v>
      </c>
      <c r="W572" s="56">
        <f>V572</f>
        <v>4</v>
      </c>
      <c r="X572" s="238" t="s">
        <v>10</v>
      </c>
    </row>
    <row r="573" spans="1:25" s="210" customFormat="1" x14ac:dyDescent="0.3">
      <c r="A573" s="94"/>
      <c r="B573" s="244"/>
      <c r="C573" s="238"/>
      <c r="D573" s="127" t="s">
        <v>2</v>
      </c>
      <c r="E573" s="128">
        <v>1</v>
      </c>
      <c r="F573" s="238"/>
      <c r="G573" s="129">
        <f>B572*E573</f>
        <v>4</v>
      </c>
      <c r="H573" s="92"/>
      <c r="I573" s="94"/>
      <c r="J573" s="14"/>
      <c r="K573" s="199"/>
      <c r="L573" s="238"/>
      <c r="M573" s="200"/>
      <c r="N573" s="57"/>
      <c r="O573" s="57"/>
      <c r="P573" s="238"/>
    </row>
    <row r="574" spans="1:25" s="210" customFormat="1" x14ac:dyDescent="0.3">
      <c r="A574" s="94"/>
      <c r="B574" s="244"/>
      <c r="C574" s="238"/>
      <c r="D574" s="127"/>
      <c r="E574" s="128"/>
      <c r="F574" s="238"/>
      <c r="G574" s="129"/>
      <c r="H574" s="92"/>
      <c r="I574" s="94"/>
      <c r="J574" s="14"/>
      <c r="K574" s="199"/>
      <c r="L574" s="238"/>
      <c r="M574" s="200"/>
      <c r="N574" s="57"/>
      <c r="O574" s="57"/>
      <c r="P574" s="238"/>
    </row>
    <row r="575" spans="1:25" s="210" customFormat="1" x14ac:dyDescent="0.3">
      <c r="A575" s="157" t="s">
        <v>4</v>
      </c>
      <c r="B575" s="352" t="s">
        <v>244</v>
      </c>
      <c r="C575" s="352"/>
      <c r="D575" s="352"/>
      <c r="E575" s="352"/>
      <c r="F575" s="96"/>
      <c r="G575" s="96"/>
      <c r="H575" s="92"/>
      <c r="I575" s="157" t="s">
        <v>4</v>
      </c>
      <c r="J575" s="352" t="s">
        <v>244</v>
      </c>
      <c r="K575" s="352"/>
      <c r="L575" s="352"/>
      <c r="M575" s="352"/>
      <c r="N575" s="352"/>
      <c r="O575" s="352"/>
      <c r="P575" s="352"/>
      <c r="Q575" s="352"/>
    </row>
    <row r="576" spans="1:25" s="210" customFormat="1" x14ac:dyDescent="0.3">
      <c r="A576" s="94"/>
      <c r="B576" s="289">
        <f>W576</f>
        <v>1</v>
      </c>
      <c r="C576" s="96" t="s">
        <v>10</v>
      </c>
      <c r="D576" s="127" t="s">
        <v>1</v>
      </c>
      <c r="E576" s="128">
        <v>1</v>
      </c>
      <c r="F576" s="129">
        <f>B576*E576</f>
        <v>1</v>
      </c>
      <c r="G576" s="96"/>
      <c r="H576" s="92"/>
      <c r="I576" s="94"/>
      <c r="J576" s="14">
        <v>1</v>
      </c>
      <c r="K576" s="14"/>
      <c r="L576" s="14"/>
      <c r="M576" s="14"/>
      <c r="N576" s="14"/>
      <c r="O576" s="199">
        <f>J576</f>
        <v>1</v>
      </c>
      <c r="P576" s="96" t="s">
        <v>10</v>
      </c>
      <c r="Q576" s="96"/>
      <c r="R576" s="96"/>
      <c r="S576" s="200"/>
      <c r="T576" s="200"/>
      <c r="U576" s="200"/>
      <c r="V576" s="57">
        <f>O576</f>
        <v>1</v>
      </c>
      <c r="W576" s="56">
        <f>V576</f>
        <v>1</v>
      </c>
      <c r="X576" s="96" t="s">
        <v>10</v>
      </c>
    </row>
    <row r="577" spans="1:24" s="210" customFormat="1" x14ac:dyDescent="0.3">
      <c r="A577" s="94"/>
      <c r="B577" s="186"/>
      <c r="C577" s="96"/>
      <c r="D577" s="127" t="s">
        <v>2</v>
      </c>
      <c r="E577" s="128">
        <v>1</v>
      </c>
      <c r="F577" s="96"/>
      <c r="G577" s="129">
        <f>B576*E577</f>
        <v>1</v>
      </c>
      <c r="H577" s="92"/>
      <c r="I577" s="94"/>
      <c r="J577" s="14"/>
      <c r="K577" s="199"/>
      <c r="L577" s="96"/>
      <c r="M577" s="200"/>
      <c r="N577" s="57"/>
      <c r="O577" s="57"/>
      <c r="P577" s="96"/>
    </row>
    <row r="578" spans="1:24" s="210" customFormat="1" x14ac:dyDescent="0.3">
      <c r="A578" s="94"/>
      <c r="B578" s="186"/>
      <c r="C578" s="96"/>
      <c r="D578" s="127"/>
      <c r="E578" s="128"/>
      <c r="F578" s="96"/>
      <c r="G578" s="129"/>
      <c r="H578" s="92"/>
      <c r="I578" s="94"/>
      <c r="J578" s="14"/>
      <c r="K578" s="199"/>
      <c r="L578" s="96"/>
      <c r="M578" s="200"/>
      <c r="N578" s="57"/>
      <c r="O578" s="57"/>
      <c r="P578" s="96"/>
    </row>
    <row r="579" spans="1:24" s="210" customFormat="1" x14ac:dyDescent="0.3">
      <c r="A579" s="157" t="s">
        <v>5</v>
      </c>
      <c r="B579" s="352" t="s">
        <v>245</v>
      </c>
      <c r="C579" s="352"/>
      <c r="D579" s="352"/>
      <c r="E579" s="352"/>
      <c r="F579" s="96"/>
      <c r="G579" s="96"/>
      <c r="H579" s="92"/>
      <c r="I579" s="157" t="s">
        <v>5</v>
      </c>
      <c r="J579" s="352" t="s">
        <v>245</v>
      </c>
      <c r="K579" s="352"/>
      <c r="L579" s="352"/>
      <c r="M579" s="352"/>
      <c r="N579" s="57"/>
      <c r="O579" s="57"/>
      <c r="P579" s="96"/>
    </row>
    <row r="580" spans="1:24" s="210" customFormat="1" x14ac:dyDescent="0.3">
      <c r="A580" s="94"/>
      <c r="B580" s="289">
        <f>W580</f>
        <v>1</v>
      </c>
      <c r="C580" s="96" t="s">
        <v>10</v>
      </c>
      <c r="D580" s="127" t="s">
        <v>1</v>
      </c>
      <c r="E580" s="128">
        <v>1</v>
      </c>
      <c r="F580" s="129">
        <f>B580*E580</f>
        <v>1</v>
      </c>
      <c r="G580" s="96"/>
      <c r="H580" s="92"/>
      <c r="I580" s="94"/>
      <c r="J580" s="14">
        <v>1</v>
      </c>
      <c r="K580" s="14"/>
      <c r="L580" s="14"/>
      <c r="M580" s="14"/>
      <c r="N580" s="14"/>
      <c r="O580" s="199">
        <f>J580</f>
        <v>1</v>
      </c>
      <c r="P580" s="96" t="s">
        <v>10</v>
      </c>
      <c r="Q580" s="96"/>
      <c r="R580" s="96"/>
      <c r="S580" s="200"/>
      <c r="T580" s="200"/>
      <c r="U580" s="200"/>
      <c r="V580" s="57">
        <f>O580</f>
        <v>1</v>
      </c>
      <c r="W580" s="56">
        <f>V580</f>
        <v>1</v>
      </c>
      <c r="X580" s="96" t="s">
        <v>10</v>
      </c>
    </row>
    <row r="581" spans="1:24" s="210" customFormat="1" x14ac:dyDescent="0.3">
      <c r="A581" s="94"/>
      <c r="B581" s="186"/>
      <c r="C581" s="96"/>
      <c r="D581" s="127" t="s">
        <v>2</v>
      </c>
      <c r="E581" s="128">
        <v>1</v>
      </c>
      <c r="F581" s="96"/>
      <c r="G581" s="129">
        <f>B580*E581</f>
        <v>1</v>
      </c>
      <c r="H581" s="92"/>
      <c r="I581" s="94"/>
      <c r="J581" s="14"/>
      <c r="K581" s="199"/>
      <c r="L581" s="96"/>
      <c r="M581" s="200"/>
      <c r="N581" s="57"/>
      <c r="O581" s="57"/>
      <c r="P581" s="96"/>
    </row>
    <row r="582" spans="1:24" s="210" customFormat="1" x14ac:dyDescent="0.3">
      <c r="A582" s="94"/>
      <c r="B582" s="186"/>
      <c r="C582" s="96"/>
      <c r="D582" s="127"/>
      <c r="E582" s="128"/>
      <c r="F582" s="96"/>
      <c r="G582" s="129"/>
      <c r="H582" s="92"/>
      <c r="I582" s="94"/>
      <c r="J582" s="14"/>
      <c r="K582" s="199"/>
      <c r="L582" s="96"/>
      <c r="M582" s="200"/>
      <c r="N582" s="57"/>
      <c r="O582" s="57"/>
      <c r="P582" s="96"/>
    </row>
    <row r="583" spans="1:24" s="210" customFormat="1" x14ac:dyDescent="0.3">
      <c r="A583" s="157" t="s">
        <v>6</v>
      </c>
      <c r="B583" s="352" t="s">
        <v>246</v>
      </c>
      <c r="C583" s="352"/>
      <c r="D583" s="352"/>
      <c r="E583" s="352"/>
      <c r="F583" s="96"/>
      <c r="G583" s="96"/>
      <c r="H583" s="92"/>
      <c r="I583" s="157" t="s">
        <v>6</v>
      </c>
      <c r="J583" s="352" t="s">
        <v>246</v>
      </c>
      <c r="K583" s="352"/>
      <c r="L583" s="352"/>
      <c r="M583" s="352"/>
      <c r="N583" s="57"/>
      <c r="O583" s="57"/>
      <c r="P583" s="96"/>
    </row>
    <row r="584" spans="1:24" s="210" customFormat="1" x14ac:dyDescent="0.3">
      <c r="A584" s="94"/>
      <c r="B584" s="289">
        <f>W584</f>
        <v>1</v>
      </c>
      <c r="C584" s="96" t="s">
        <v>10</v>
      </c>
      <c r="D584" s="127" t="s">
        <v>1</v>
      </c>
      <c r="E584" s="128">
        <v>1</v>
      </c>
      <c r="F584" s="129">
        <f>B584*E584</f>
        <v>1</v>
      </c>
      <c r="G584" s="96"/>
      <c r="H584" s="92"/>
      <c r="I584" s="94"/>
      <c r="J584" s="14">
        <v>1</v>
      </c>
      <c r="K584" s="14"/>
      <c r="L584" s="14"/>
      <c r="M584" s="14"/>
      <c r="N584" s="14"/>
      <c r="O584" s="199">
        <f>J584</f>
        <v>1</v>
      </c>
      <c r="P584" s="96" t="s">
        <v>10</v>
      </c>
      <c r="Q584" s="96"/>
      <c r="R584" s="96"/>
      <c r="S584" s="200"/>
      <c r="T584" s="200"/>
      <c r="U584" s="200"/>
      <c r="V584" s="57">
        <f>O584</f>
        <v>1</v>
      </c>
      <c r="W584" s="56">
        <f>V584</f>
        <v>1</v>
      </c>
      <c r="X584" s="96" t="s">
        <v>10</v>
      </c>
    </row>
    <row r="585" spans="1:24" s="210" customFormat="1" x14ac:dyDescent="0.3">
      <c r="A585" s="94"/>
      <c r="B585" s="186"/>
      <c r="C585" s="96"/>
      <c r="D585" s="127" t="s">
        <v>2</v>
      </c>
      <c r="E585" s="128">
        <v>1</v>
      </c>
      <c r="F585" s="96"/>
      <c r="G585" s="129">
        <f>B584*E585</f>
        <v>1</v>
      </c>
      <c r="H585" s="92"/>
      <c r="I585" s="94"/>
      <c r="J585" s="199"/>
      <c r="K585" s="199"/>
      <c r="L585" s="96"/>
      <c r="M585" s="200"/>
      <c r="N585" s="57"/>
      <c r="O585" s="57"/>
      <c r="P585" s="96"/>
    </row>
    <row r="586" spans="1:24" s="210" customFormat="1" x14ac:dyDescent="0.3">
      <c r="A586" s="94"/>
      <c r="B586" s="186"/>
      <c r="C586" s="96"/>
      <c r="D586" s="127"/>
      <c r="E586" s="128"/>
      <c r="F586" s="96"/>
      <c r="G586" s="129"/>
      <c r="H586" s="92"/>
      <c r="I586" s="94"/>
      <c r="J586" s="14"/>
      <c r="K586" s="199"/>
      <c r="L586" s="96"/>
      <c r="M586" s="200"/>
      <c r="N586" s="57"/>
      <c r="O586" s="57"/>
      <c r="P586" s="96"/>
    </row>
    <row r="587" spans="1:24" s="210" customFormat="1" x14ac:dyDescent="0.3">
      <c r="A587" s="157" t="s">
        <v>7</v>
      </c>
      <c r="B587" s="352" t="s">
        <v>247</v>
      </c>
      <c r="C587" s="352"/>
      <c r="D587" s="352"/>
      <c r="E587" s="352"/>
      <c r="F587" s="272"/>
      <c r="G587" s="272"/>
      <c r="H587" s="92"/>
      <c r="I587" s="157" t="s">
        <v>7</v>
      </c>
      <c r="J587" s="352" t="s">
        <v>247</v>
      </c>
      <c r="K587" s="352"/>
      <c r="L587" s="352"/>
      <c r="M587" s="352"/>
      <c r="N587" s="57"/>
      <c r="O587" s="57"/>
      <c r="P587" s="272"/>
    </row>
    <row r="588" spans="1:24" s="210" customFormat="1" x14ac:dyDescent="0.3">
      <c r="A588" s="94"/>
      <c r="B588" s="289">
        <f>W588</f>
        <v>7</v>
      </c>
      <c r="C588" s="272" t="s">
        <v>10</v>
      </c>
      <c r="D588" s="127" t="s">
        <v>1</v>
      </c>
      <c r="E588" s="128">
        <v>1</v>
      </c>
      <c r="F588" s="129">
        <f>B588*E588</f>
        <v>7</v>
      </c>
      <c r="G588" s="272"/>
      <c r="H588" s="92"/>
      <c r="I588" s="94"/>
      <c r="J588" s="14">
        <v>7</v>
      </c>
      <c r="K588" s="14"/>
      <c r="L588" s="14"/>
      <c r="M588" s="14"/>
      <c r="N588" s="14"/>
      <c r="O588" s="199">
        <f>J588</f>
        <v>7</v>
      </c>
      <c r="P588" s="272" t="s">
        <v>10</v>
      </c>
      <c r="Q588" s="272"/>
      <c r="R588" s="272"/>
      <c r="S588" s="200"/>
      <c r="T588" s="200"/>
      <c r="U588" s="200"/>
      <c r="V588" s="57">
        <f>O588</f>
        <v>7</v>
      </c>
      <c r="W588" s="56">
        <f>V588</f>
        <v>7</v>
      </c>
      <c r="X588" s="272" t="s">
        <v>10</v>
      </c>
    </row>
    <row r="589" spans="1:24" s="210" customFormat="1" x14ac:dyDescent="0.3">
      <c r="A589" s="94"/>
      <c r="B589" s="275"/>
      <c r="C589" s="272"/>
      <c r="D589" s="127" t="s">
        <v>2</v>
      </c>
      <c r="E589" s="128">
        <v>1</v>
      </c>
      <c r="F589" s="272"/>
      <c r="G589" s="129">
        <f>B588*E589</f>
        <v>7</v>
      </c>
      <c r="H589" s="92"/>
      <c r="I589" s="94"/>
      <c r="J589" s="14"/>
      <c r="K589" s="199"/>
      <c r="L589" s="272"/>
      <c r="M589" s="200"/>
      <c r="N589" s="57"/>
      <c r="O589" s="57"/>
      <c r="P589" s="272"/>
    </row>
    <row r="590" spans="1:24" s="210" customFormat="1" x14ac:dyDescent="0.3">
      <c r="A590" s="94"/>
      <c r="B590" s="275"/>
      <c r="C590" s="272"/>
      <c r="D590" s="127"/>
      <c r="E590" s="128"/>
      <c r="F590" s="272"/>
      <c r="G590" s="129"/>
      <c r="H590" s="92"/>
      <c r="I590" s="94"/>
      <c r="J590" s="14"/>
      <c r="K590" s="199"/>
      <c r="L590" s="272"/>
      <c r="M590" s="200"/>
      <c r="N590" s="57"/>
      <c r="O590" s="57"/>
      <c r="P590" s="272"/>
    </row>
    <row r="591" spans="1:24" s="210" customFormat="1" x14ac:dyDescent="0.3">
      <c r="A591" s="157" t="s">
        <v>8</v>
      </c>
      <c r="B591" s="352" t="s">
        <v>248</v>
      </c>
      <c r="C591" s="352"/>
      <c r="D591" s="352"/>
      <c r="E591" s="352"/>
      <c r="F591" s="238"/>
      <c r="G591" s="238"/>
      <c r="H591" s="92"/>
      <c r="I591" s="157" t="s">
        <v>8</v>
      </c>
      <c r="J591" s="352" t="s">
        <v>248</v>
      </c>
      <c r="K591" s="352"/>
      <c r="L591" s="352"/>
      <c r="M591" s="352"/>
      <c r="N591" s="57"/>
      <c r="O591" s="57"/>
      <c r="P591" s="238"/>
    </row>
    <row r="592" spans="1:24" s="210" customFormat="1" x14ac:dyDescent="0.3">
      <c r="A592" s="94"/>
      <c r="B592" s="289">
        <f>W592</f>
        <v>4</v>
      </c>
      <c r="C592" s="238" t="s">
        <v>10</v>
      </c>
      <c r="D592" s="127" t="s">
        <v>1</v>
      </c>
      <c r="E592" s="128">
        <v>1</v>
      </c>
      <c r="F592" s="129">
        <f>B592*E592</f>
        <v>4</v>
      </c>
      <c r="G592" s="238"/>
      <c r="H592" s="92"/>
      <c r="I592" s="94"/>
      <c r="J592" s="14">
        <v>4</v>
      </c>
      <c r="K592" s="14"/>
      <c r="L592" s="14"/>
      <c r="M592" s="14"/>
      <c r="N592" s="14"/>
      <c r="O592" s="199">
        <f>J592</f>
        <v>4</v>
      </c>
      <c r="P592" s="238" t="s">
        <v>10</v>
      </c>
      <c r="Q592" s="238"/>
      <c r="R592" s="238"/>
      <c r="S592" s="200"/>
      <c r="T592" s="200"/>
      <c r="U592" s="200"/>
      <c r="V592" s="57">
        <f>O592</f>
        <v>4</v>
      </c>
      <c r="W592" s="56">
        <f>V592</f>
        <v>4</v>
      </c>
      <c r="X592" s="238" t="s">
        <v>10</v>
      </c>
    </row>
    <row r="593" spans="1:24" s="210" customFormat="1" x14ac:dyDescent="0.3">
      <c r="A593" s="94"/>
      <c r="B593" s="244"/>
      <c r="C593" s="238"/>
      <c r="D593" s="127" t="s">
        <v>2</v>
      </c>
      <c r="E593" s="128">
        <v>1</v>
      </c>
      <c r="F593" s="238"/>
      <c r="G593" s="129">
        <f>B592*E593</f>
        <v>4</v>
      </c>
      <c r="H593" s="92"/>
      <c r="I593" s="94"/>
      <c r="J593" s="14"/>
      <c r="K593" s="199"/>
      <c r="L593" s="238"/>
      <c r="M593" s="200"/>
      <c r="N593" s="57"/>
      <c r="O593" s="57"/>
      <c r="P593" s="238"/>
    </row>
    <row r="594" spans="1:24" s="210" customFormat="1" x14ac:dyDescent="0.3">
      <c r="A594" s="94"/>
      <c r="B594" s="244"/>
      <c r="C594" s="238"/>
      <c r="D594" s="127"/>
      <c r="E594" s="128"/>
      <c r="F594" s="238"/>
      <c r="G594" s="129"/>
      <c r="H594" s="92"/>
      <c r="I594" s="94"/>
      <c r="J594" s="14"/>
      <c r="K594" s="199"/>
      <c r="L594" s="238"/>
      <c r="M594" s="200"/>
      <c r="N594" s="57"/>
      <c r="O594" s="57"/>
      <c r="P594" s="238"/>
    </row>
    <row r="595" spans="1:24" s="210" customFormat="1" x14ac:dyDescent="0.3">
      <c r="A595" s="157" t="s">
        <v>17</v>
      </c>
      <c r="B595" s="351" t="s">
        <v>249</v>
      </c>
      <c r="C595" s="351"/>
      <c r="D595" s="351"/>
      <c r="E595" s="351"/>
      <c r="F595" s="96"/>
      <c r="G595" s="129"/>
      <c r="H595" s="92"/>
      <c r="I595" s="157" t="s">
        <v>17</v>
      </c>
      <c r="J595" s="351" t="s">
        <v>249</v>
      </c>
      <c r="K595" s="351"/>
      <c r="L595" s="351"/>
      <c r="M595" s="351"/>
      <c r="N595" s="351"/>
      <c r="O595" s="351"/>
      <c r="P595" s="351"/>
      <c r="Q595" s="351"/>
      <c r="R595" s="351"/>
      <c r="S595" s="351"/>
      <c r="T595" s="96"/>
      <c r="U595" s="96"/>
      <c r="V595" s="57"/>
      <c r="W595" s="57"/>
      <c r="X595" s="96"/>
    </row>
    <row r="596" spans="1:24" s="210" customFormat="1" x14ac:dyDescent="0.3">
      <c r="A596" s="94"/>
      <c r="B596" s="186">
        <f>W598</f>
        <v>4.2</v>
      </c>
      <c r="C596" s="96" t="s">
        <v>29</v>
      </c>
      <c r="D596" s="127" t="s">
        <v>1</v>
      </c>
      <c r="E596" s="128">
        <v>1</v>
      </c>
      <c r="F596" s="129">
        <f>B596*E596</f>
        <v>4.2</v>
      </c>
      <c r="G596" s="96"/>
      <c r="H596" s="92"/>
      <c r="I596" s="94"/>
      <c r="J596" s="202">
        <v>0.6</v>
      </c>
      <c r="K596" s="202" t="s">
        <v>68</v>
      </c>
      <c r="L596" s="202">
        <v>1</v>
      </c>
      <c r="M596" s="202"/>
      <c r="N596" s="202"/>
      <c r="O596" s="199">
        <f>J596*L596</f>
        <v>0.6</v>
      </c>
      <c r="P596" s="96" t="s">
        <v>29</v>
      </c>
      <c r="Q596" s="96"/>
      <c r="R596" s="96"/>
      <c r="S596" s="200"/>
      <c r="T596" s="200"/>
      <c r="U596" s="200"/>
      <c r="V596" s="57">
        <f>O596</f>
        <v>0.6</v>
      </c>
    </row>
    <row r="597" spans="1:24" s="210" customFormat="1" x14ac:dyDescent="0.3">
      <c r="A597" s="94"/>
      <c r="B597" s="186"/>
      <c r="C597" s="96"/>
      <c r="D597" s="127" t="s">
        <v>2</v>
      </c>
      <c r="E597" s="128">
        <v>1</v>
      </c>
      <c r="F597" s="96"/>
      <c r="G597" s="129">
        <f>B596*E597</f>
        <v>4.2</v>
      </c>
      <c r="H597" s="92"/>
      <c r="I597" s="94"/>
      <c r="J597" s="202">
        <v>0.9</v>
      </c>
      <c r="K597" s="202" t="s">
        <v>68</v>
      </c>
      <c r="L597" s="202">
        <v>4</v>
      </c>
      <c r="M597" s="202"/>
      <c r="N597" s="202"/>
      <c r="O597" s="199">
        <f>J597*L597</f>
        <v>3.6</v>
      </c>
      <c r="P597" s="96" t="s">
        <v>29</v>
      </c>
      <c r="Q597" s="96"/>
      <c r="R597" s="96"/>
      <c r="S597" s="200"/>
      <c r="T597" s="200"/>
      <c r="U597" s="200"/>
      <c r="V597" s="57">
        <f>O597</f>
        <v>3.6</v>
      </c>
    </row>
    <row r="598" spans="1:24" s="210" customFormat="1" x14ac:dyDescent="0.3">
      <c r="A598" s="94"/>
      <c r="B598" s="186"/>
      <c r="C598" s="96"/>
      <c r="D598" s="127"/>
      <c r="E598" s="128"/>
      <c r="F598" s="96"/>
      <c r="G598" s="129"/>
      <c r="H598" s="92"/>
      <c r="I598" s="94"/>
      <c r="J598" s="202">
        <v>0</v>
      </c>
      <c r="K598" s="202" t="s">
        <v>68</v>
      </c>
      <c r="L598" s="202">
        <v>0</v>
      </c>
      <c r="M598" s="202"/>
      <c r="N598" s="202"/>
      <c r="O598" s="199">
        <f>J598*L598</f>
        <v>0</v>
      </c>
      <c r="P598" s="96" t="s">
        <v>29</v>
      </c>
      <c r="Q598" s="96"/>
      <c r="R598" s="96"/>
      <c r="S598" s="200"/>
      <c r="T598" s="200"/>
      <c r="U598" s="200"/>
      <c r="V598" s="57">
        <f>O598</f>
        <v>0</v>
      </c>
      <c r="W598" s="56">
        <f>SUM(V596:V598)</f>
        <v>4.2</v>
      </c>
      <c r="X598" s="127" t="s">
        <v>29</v>
      </c>
    </row>
    <row r="599" spans="1:24" s="210" customFormat="1" x14ac:dyDescent="0.3">
      <c r="A599" s="94"/>
      <c r="B599" s="186"/>
      <c r="C599" s="96"/>
      <c r="D599" s="127"/>
      <c r="E599" s="128"/>
      <c r="F599" s="96"/>
      <c r="G599" s="129"/>
      <c r="H599" s="92"/>
      <c r="I599" s="94"/>
      <c r="J599" s="14"/>
      <c r="K599" s="199"/>
      <c r="L599" s="96"/>
      <c r="M599" s="200"/>
      <c r="N599" s="57"/>
      <c r="O599" s="57"/>
      <c r="P599" s="96"/>
    </row>
    <row r="600" spans="1:24" s="210" customFormat="1" x14ac:dyDescent="0.3">
      <c r="A600" s="157" t="s">
        <v>18</v>
      </c>
      <c r="B600" s="352" t="s">
        <v>250</v>
      </c>
      <c r="C600" s="352"/>
      <c r="D600" s="352"/>
      <c r="E600" s="352"/>
      <c r="F600" s="96"/>
      <c r="G600" s="96"/>
      <c r="H600" s="92"/>
      <c r="I600" s="157" t="s">
        <v>18</v>
      </c>
      <c r="J600" s="314" t="s">
        <v>250</v>
      </c>
      <c r="K600" s="314"/>
      <c r="L600" s="314"/>
      <c r="M600" s="314"/>
      <c r="N600" s="57"/>
      <c r="O600" s="57"/>
      <c r="P600" s="96"/>
    </row>
    <row r="601" spans="1:24" s="210" customFormat="1" x14ac:dyDescent="0.3">
      <c r="A601" s="94"/>
      <c r="B601" s="289">
        <f>W601</f>
        <v>9</v>
      </c>
      <c r="C601" s="96" t="s">
        <v>10</v>
      </c>
      <c r="D601" s="127" t="s">
        <v>1</v>
      </c>
      <c r="E601" s="128">
        <v>1</v>
      </c>
      <c r="F601" s="129">
        <f>B601*E601</f>
        <v>9</v>
      </c>
      <c r="G601" s="96"/>
      <c r="H601" s="92"/>
      <c r="I601" s="94"/>
      <c r="J601" s="14">
        <v>9</v>
      </c>
      <c r="K601" s="14"/>
      <c r="L601" s="14"/>
      <c r="M601" s="14"/>
      <c r="N601" s="14"/>
      <c r="O601" s="199">
        <f>J601</f>
        <v>9</v>
      </c>
      <c r="P601" s="96" t="s">
        <v>10</v>
      </c>
      <c r="Q601" s="96"/>
      <c r="R601" s="96"/>
      <c r="S601" s="200"/>
      <c r="T601" s="200"/>
      <c r="U601" s="200"/>
      <c r="V601" s="57">
        <f>O601</f>
        <v>9</v>
      </c>
      <c r="W601" s="56">
        <f>V601</f>
        <v>9</v>
      </c>
      <c r="X601" s="96" t="s">
        <v>10</v>
      </c>
    </row>
    <row r="602" spans="1:24" s="210" customFormat="1" x14ac:dyDescent="0.3">
      <c r="A602" s="94"/>
      <c r="B602" s="186"/>
      <c r="C602" s="96"/>
      <c r="D602" s="127" t="s">
        <v>2</v>
      </c>
      <c r="E602" s="128">
        <v>1</v>
      </c>
      <c r="F602" s="96"/>
      <c r="G602" s="129">
        <f>B601*E602</f>
        <v>9</v>
      </c>
      <c r="H602" s="92"/>
      <c r="I602" s="94"/>
      <c r="J602" s="14"/>
      <c r="K602" s="199"/>
      <c r="L602" s="96"/>
      <c r="M602" s="200"/>
      <c r="N602" s="57"/>
      <c r="O602" s="57"/>
      <c r="P602" s="96"/>
    </row>
    <row r="603" spans="1:24" s="210" customFormat="1" x14ac:dyDescent="0.3">
      <c r="A603" s="94"/>
      <c r="B603" s="186"/>
      <c r="C603" s="96"/>
      <c r="D603" s="127"/>
      <c r="E603" s="128"/>
      <c r="F603" s="96"/>
      <c r="G603" s="129"/>
      <c r="H603" s="92"/>
      <c r="I603" s="94"/>
      <c r="J603" s="14"/>
      <c r="K603" s="199"/>
      <c r="L603" s="96"/>
      <c r="M603" s="200"/>
      <c r="N603" s="57"/>
      <c r="O603" s="57"/>
      <c r="P603" s="96"/>
    </row>
    <row r="604" spans="1:24" s="210" customFormat="1" x14ac:dyDescent="0.3">
      <c r="A604" s="157" t="s">
        <v>252</v>
      </c>
      <c r="B604" s="352" t="s">
        <v>251</v>
      </c>
      <c r="C604" s="352"/>
      <c r="D604" s="352"/>
      <c r="E604" s="352"/>
      <c r="F604" s="96"/>
      <c r="G604" s="96"/>
      <c r="H604" s="92"/>
      <c r="I604" s="157" t="s">
        <v>252</v>
      </c>
      <c r="J604" s="314" t="s">
        <v>251</v>
      </c>
      <c r="K604" s="314"/>
      <c r="L604" s="314"/>
      <c r="M604" s="314"/>
      <c r="N604" s="57"/>
      <c r="O604" s="57"/>
      <c r="P604" s="96"/>
    </row>
    <row r="605" spans="1:24" s="210" customFormat="1" x14ac:dyDescent="0.3">
      <c r="A605" s="94"/>
      <c r="B605" s="289">
        <f>W605</f>
        <v>5</v>
      </c>
      <c r="C605" s="96" t="s">
        <v>10</v>
      </c>
      <c r="D605" s="127" t="s">
        <v>1</v>
      </c>
      <c r="E605" s="128">
        <v>1</v>
      </c>
      <c r="F605" s="129">
        <f>B605*E605</f>
        <v>5</v>
      </c>
      <c r="G605" s="96"/>
      <c r="H605" s="92"/>
      <c r="I605" s="94"/>
      <c r="J605" s="14">
        <v>5</v>
      </c>
      <c r="K605" s="14"/>
      <c r="L605" s="14"/>
      <c r="M605" s="14"/>
      <c r="N605" s="14"/>
      <c r="O605" s="199">
        <f>J605</f>
        <v>5</v>
      </c>
      <c r="P605" s="96" t="s">
        <v>10</v>
      </c>
      <c r="Q605" s="96"/>
      <c r="R605" s="96"/>
      <c r="S605" s="200"/>
      <c r="T605" s="200"/>
      <c r="U605" s="200"/>
      <c r="V605" s="57">
        <f>O605</f>
        <v>5</v>
      </c>
      <c r="W605" s="56">
        <f>V605</f>
        <v>5</v>
      </c>
      <c r="X605" s="96" t="s">
        <v>10</v>
      </c>
    </row>
    <row r="606" spans="1:24" s="210" customFormat="1" x14ac:dyDescent="0.3">
      <c r="A606" s="94"/>
      <c r="B606" s="186"/>
      <c r="C606" s="96"/>
      <c r="D606" s="127" t="s">
        <v>2</v>
      </c>
      <c r="E606" s="128">
        <v>1</v>
      </c>
      <c r="F606" s="96"/>
      <c r="G606" s="129">
        <f>B605*E606</f>
        <v>5</v>
      </c>
      <c r="H606" s="92"/>
      <c r="I606" s="94"/>
      <c r="J606" s="14"/>
      <c r="K606" s="199"/>
      <c r="L606" s="96"/>
      <c r="M606" s="200"/>
      <c r="N606" s="57"/>
      <c r="O606" s="57"/>
      <c r="P606" s="96"/>
    </row>
    <row r="607" spans="1:24" s="210" customFormat="1" x14ac:dyDescent="0.3">
      <c r="A607" s="94"/>
      <c r="B607" s="286"/>
      <c r="C607" s="280"/>
      <c r="D607" s="127"/>
      <c r="E607" s="128"/>
      <c r="F607" s="280"/>
      <c r="G607" s="129"/>
      <c r="H607" s="92"/>
      <c r="I607" s="94"/>
      <c r="J607" s="14"/>
      <c r="K607" s="199"/>
      <c r="L607" s="280"/>
      <c r="M607" s="200"/>
      <c r="N607" s="57"/>
      <c r="O607" s="57"/>
      <c r="P607" s="280"/>
    </row>
    <row r="608" spans="1:24" s="210" customFormat="1" x14ac:dyDescent="0.3">
      <c r="A608" s="123" t="s">
        <v>20</v>
      </c>
      <c r="B608" s="352" t="s">
        <v>174</v>
      </c>
      <c r="C608" s="352"/>
      <c r="D608" s="352"/>
      <c r="E608" s="352"/>
      <c r="F608" s="257"/>
      <c r="G608" s="257"/>
      <c r="H608" s="92"/>
      <c r="I608" s="123" t="s">
        <v>20</v>
      </c>
      <c r="J608" s="352" t="s">
        <v>174</v>
      </c>
      <c r="K608" s="352"/>
      <c r="L608" s="352"/>
      <c r="M608" s="352"/>
      <c r="N608" s="57"/>
      <c r="O608" s="57"/>
      <c r="P608" s="257"/>
    </row>
    <row r="609" spans="1:25" s="210" customFormat="1" x14ac:dyDescent="0.3">
      <c r="B609" s="289">
        <f>W609</f>
        <v>1</v>
      </c>
      <c r="C609" s="257" t="s">
        <v>10</v>
      </c>
      <c r="D609" s="127" t="s">
        <v>1</v>
      </c>
      <c r="E609" s="128">
        <v>1</v>
      </c>
      <c r="F609" s="129">
        <f>B609*E609</f>
        <v>1</v>
      </c>
      <c r="G609" s="257"/>
      <c r="H609" s="92"/>
      <c r="J609" s="14">
        <v>1</v>
      </c>
      <c r="K609" s="14"/>
      <c r="L609" s="14"/>
      <c r="M609" s="14"/>
      <c r="N609" s="14"/>
      <c r="O609" s="199">
        <f>J609</f>
        <v>1</v>
      </c>
      <c r="P609" s="257" t="s">
        <v>10</v>
      </c>
      <c r="Q609" s="257"/>
      <c r="R609" s="257"/>
      <c r="S609" s="200"/>
      <c r="T609" s="200"/>
      <c r="U609" s="200"/>
      <c r="V609" s="57">
        <f>O609</f>
        <v>1</v>
      </c>
      <c r="W609" s="56">
        <f>V609</f>
        <v>1</v>
      </c>
      <c r="X609" s="257" t="s">
        <v>10</v>
      </c>
    </row>
    <row r="610" spans="1:25" s="210" customFormat="1" x14ac:dyDescent="0.3">
      <c r="A610" s="94"/>
      <c r="B610" s="259"/>
      <c r="C610" s="257"/>
      <c r="D610" s="127" t="s">
        <v>2</v>
      </c>
      <c r="E610" s="128">
        <v>1</v>
      </c>
      <c r="F610" s="257"/>
      <c r="G610" s="129">
        <f>B609*E610</f>
        <v>1</v>
      </c>
      <c r="H610" s="92"/>
      <c r="I610" s="94"/>
      <c r="J610" s="14"/>
      <c r="K610" s="199"/>
      <c r="L610" s="257"/>
      <c r="M610" s="200"/>
      <c r="N610" s="57"/>
      <c r="O610" s="57"/>
      <c r="P610" s="257"/>
    </row>
    <row r="611" spans="1:25" s="210" customFormat="1" x14ac:dyDescent="0.3">
      <c r="A611" s="94"/>
      <c r="B611" s="275"/>
      <c r="C611" s="272"/>
      <c r="D611" s="127"/>
      <c r="E611" s="128"/>
      <c r="F611" s="272"/>
      <c r="G611" s="129"/>
      <c r="H611" s="92"/>
      <c r="I611" s="94"/>
      <c r="J611" s="14"/>
      <c r="K611" s="199"/>
      <c r="L611" s="272"/>
      <c r="M611" s="200"/>
      <c r="N611" s="57"/>
      <c r="O611" s="57"/>
      <c r="P611" s="272"/>
    </row>
    <row r="612" spans="1:25" s="211" customFormat="1" ht="15.6" x14ac:dyDescent="0.3">
      <c r="A612" s="100"/>
      <c r="B612" s="100" t="s">
        <v>31</v>
      </c>
      <c r="C612" s="100"/>
      <c r="D612" s="215"/>
      <c r="E612" s="196"/>
      <c r="F612" s="197">
        <f>SUM(F567:F611)</f>
        <v>40.200000000000003</v>
      </c>
      <c r="G612" s="197">
        <f>SUM(G567:G611)</f>
        <v>40.200000000000003</v>
      </c>
      <c r="H612" s="92"/>
      <c r="I612" s="100"/>
      <c r="J612" s="14"/>
      <c r="K612" s="14"/>
      <c r="L612" s="14"/>
      <c r="M612" s="14"/>
      <c r="N612" s="14"/>
      <c r="O612" s="199"/>
      <c r="P612" s="96"/>
      <c r="Q612" s="96"/>
      <c r="R612" s="96"/>
      <c r="S612" s="200"/>
      <c r="T612" s="200"/>
      <c r="U612" s="200"/>
      <c r="V612" s="57"/>
      <c r="W612" s="57"/>
      <c r="X612" s="96"/>
      <c r="Y612" s="210"/>
    </row>
    <row r="613" spans="1:25" s="211" customFormat="1" ht="15.6" x14ac:dyDescent="0.3">
      <c r="A613" s="100"/>
      <c r="B613" s="203"/>
      <c r="C613" s="100"/>
      <c r="D613" s="215"/>
      <c r="E613" s="196"/>
      <c r="F613" s="197"/>
      <c r="G613" s="197"/>
      <c r="H613" s="92"/>
      <c r="I613" s="100"/>
      <c r="J613" s="14"/>
      <c r="K613" s="14"/>
      <c r="L613" s="14"/>
      <c r="M613" s="14"/>
      <c r="N613" s="14"/>
      <c r="O613" s="199"/>
      <c r="P613" s="96"/>
      <c r="Q613" s="96"/>
      <c r="R613" s="96"/>
      <c r="S613" s="200"/>
      <c r="T613" s="200"/>
      <c r="U613" s="200"/>
      <c r="V613" s="57"/>
      <c r="W613" s="57"/>
      <c r="X613" s="96"/>
      <c r="Y613" s="210"/>
    </row>
    <row r="614" spans="1:25" s="211" customFormat="1" ht="15.6" x14ac:dyDescent="0.3">
      <c r="A614" s="100"/>
      <c r="B614" s="203"/>
      <c r="C614" s="100"/>
      <c r="D614" s="215"/>
      <c r="E614" s="196"/>
      <c r="F614" s="197"/>
      <c r="G614" s="197"/>
      <c r="H614" s="92"/>
      <c r="I614" s="100"/>
      <c r="J614" s="14"/>
      <c r="K614" s="14"/>
      <c r="L614" s="14"/>
      <c r="M614" s="14"/>
      <c r="N614" s="14"/>
      <c r="O614" s="199"/>
      <c r="P614" s="257"/>
      <c r="Q614" s="257"/>
      <c r="R614" s="257"/>
      <c r="S614" s="200"/>
      <c r="T614" s="200"/>
      <c r="U614" s="200"/>
      <c r="V614" s="57"/>
      <c r="W614" s="57"/>
      <c r="X614" s="257"/>
      <c r="Y614" s="210"/>
    </row>
    <row r="615" spans="1:25" s="177" customFormat="1" ht="18.75" customHeight="1" x14ac:dyDescent="0.25">
      <c r="A615" s="100"/>
      <c r="B615" s="41" t="s">
        <v>138</v>
      </c>
      <c r="H615" s="91"/>
      <c r="I615" s="100"/>
      <c r="J615" s="20" t="s">
        <v>138</v>
      </c>
      <c r="K615" s="4"/>
      <c r="L615" s="4"/>
      <c r="M615" s="4"/>
      <c r="N615" s="4"/>
      <c r="O615" s="48"/>
      <c r="S615" s="49"/>
      <c r="T615" s="49"/>
      <c r="U615" s="49"/>
      <c r="V615" s="17"/>
      <c r="W615" s="17"/>
    </row>
    <row r="616" spans="1:25" s="191" customFormat="1" ht="15" x14ac:dyDescent="0.25">
      <c r="A616" s="321" t="s">
        <v>0</v>
      </c>
      <c r="B616" s="350" t="s">
        <v>140</v>
      </c>
      <c r="C616" s="350"/>
      <c r="D616" s="350"/>
      <c r="E616" s="350"/>
      <c r="F616" s="177"/>
      <c r="G616" s="177"/>
      <c r="H616" s="91"/>
      <c r="I616" s="321" t="s">
        <v>0</v>
      </c>
      <c r="J616" s="217" t="s">
        <v>140</v>
      </c>
      <c r="K616" s="217"/>
      <c r="L616" s="217"/>
      <c r="M616" s="217"/>
      <c r="N616" s="4"/>
      <c r="O616" s="48"/>
      <c r="P616" s="177"/>
      <c r="Q616" s="177"/>
      <c r="R616" s="177"/>
      <c r="S616" s="49"/>
      <c r="T616" s="49"/>
      <c r="U616" s="49"/>
      <c r="V616" s="17"/>
      <c r="W616" s="17"/>
      <c r="X616" s="177"/>
      <c r="Y616" s="177"/>
    </row>
    <row r="617" spans="1:25" s="191" customFormat="1" ht="15" x14ac:dyDescent="0.25">
      <c r="A617" s="100"/>
      <c r="B617" s="350" t="s">
        <v>183</v>
      </c>
      <c r="C617" s="350"/>
      <c r="D617" s="350"/>
      <c r="E617" s="350"/>
      <c r="F617" s="177"/>
      <c r="G617" s="177"/>
      <c r="H617" s="91"/>
      <c r="I617" s="100"/>
      <c r="J617" s="350" t="s">
        <v>192</v>
      </c>
      <c r="K617" s="350"/>
      <c r="L617" s="350"/>
      <c r="M617" s="350"/>
      <c r="N617" s="4"/>
      <c r="O617" s="48"/>
      <c r="P617" s="177"/>
      <c r="Q617" s="177"/>
      <c r="R617" s="177"/>
      <c r="S617" s="49"/>
      <c r="T617" s="49"/>
      <c r="U617" s="49"/>
      <c r="V617" s="17"/>
      <c r="W617" s="17"/>
      <c r="X617" s="177"/>
      <c r="Y617" s="177"/>
    </row>
    <row r="618" spans="1:25" s="191" customFormat="1" ht="15" customHeight="1" x14ac:dyDescent="0.25">
      <c r="A618" s="100"/>
      <c r="B618" s="185">
        <f>W618</f>
        <v>124.22000000000001</v>
      </c>
      <c r="C618" s="177" t="s">
        <v>3</v>
      </c>
      <c r="D618" s="7" t="s">
        <v>1</v>
      </c>
      <c r="E618" s="8">
        <v>1</v>
      </c>
      <c r="F618" s="18">
        <f>B618*E618</f>
        <v>124.22000000000001</v>
      </c>
      <c r="G618" s="177"/>
      <c r="H618" s="91"/>
      <c r="I618" s="100"/>
      <c r="J618" s="362" t="s">
        <v>209</v>
      </c>
      <c r="K618" s="362"/>
      <c r="L618" s="362"/>
      <c r="M618" s="362"/>
      <c r="N618" s="362"/>
      <c r="O618" s="17">
        <f>7.56+9.45+2.2+9.45+2.2+7.56+3.1+4.2+4.2</f>
        <v>49.92</v>
      </c>
      <c r="P618" s="7" t="s">
        <v>3</v>
      </c>
      <c r="Q618" s="7"/>
      <c r="R618" s="7"/>
      <c r="S618" s="180"/>
      <c r="T618" s="180"/>
      <c r="U618" s="180"/>
      <c r="V618" s="17">
        <f>O618</f>
        <v>49.92</v>
      </c>
      <c r="W618" s="56">
        <f>SUM(V618:V619)</f>
        <v>124.22000000000001</v>
      </c>
      <c r="X618" s="177" t="s">
        <v>3</v>
      </c>
      <c r="Y618" s="177"/>
    </row>
    <row r="619" spans="1:25" s="191" customFormat="1" ht="32.25" customHeight="1" x14ac:dyDescent="0.25">
      <c r="A619" s="100"/>
      <c r="B619" s="185"/>
      <c r="C619" s="177"/>
      <c r="D619" s="7" t="s">
        <v>2</v>
      </c>
      <c r="E619" s="8">
        <v>1</v>
      </c>
      <c r="F619" s="177"/>
      <c r="G619" s="18">
        <f>B618*E619</f>
        <v>124.22000000000001</v>
      </c>
      <c r="H619" s="91"/>
      <c r="I619" s="100"/>
      <c r="J619" s="367" t="s">
        <v>210</v>
      </c>
      <c r="K619" s="367"/>
      <c r="L619" s="367"/>
      <c r="M619" s="367"/>
      <c r="N619" s="367"/>
      <c r="O619" s="17">
        <f>2.25+2.34+9.2+11.07+6+2.46+2.46+29.27+1.7+1.7+1.45+2.95+1.45</f>
        <v>74.300000000000011</v>
      </c>
      <c r="P619" s="7" t="s">
        <v>3</v>
      </c>
      <c r="Q619" s="7"/>
      <c r="R619" s="7"/>
      <c r="S619" s="274"/>
      <c r="T619" s="274"/>
      <c r="U619" s="274"/>
      <c r="V619" s="17">
        <f>O619</f>
        <v>74.300000000000011</v>
      </c>
      <c r="Y619" s="177"/>
    </row>
    <row r="620" spans="1:25" s="191" customFormat="1" ht="15.6" x14ac:dyDescent="0.3">
      <c r="A620" s="100"/>
      <c r="B620" s="185"/>
      <c r="C620" s="177"/>
      <c r="D620" s="7"/>
      <c r="E620" s="8"/>
      <c r="F620" s="177"/>
      <c r="G620" s="18"/>
      <c r="H620" s="91"/>
      <c r="I620" s="100"/>
      <c r="J620" s="179"/>
      <c r="K620" s="179"/>
      <c r="L620" s="179"/>
      <c r="M620" s="179"/>
      <c r="N620" s="179"/>
      <c r="O620" s="17"/>
      <c r="P620" s="7"/>
      <c r="Q620" s="29"/>
      <c r="R620" s="29"/>
      <c r="S620" s="29"/>
      <c r="T620" s="29"/>
      <c r="U620" s="29"/>
      <c r="V620" s="17"/>
      <c r="W620" s="17"/>
      <c r="X620" s="177"/>
      <c r="Y620" s="177"/>
    </row>
    <row r="621" spans="1:25" s="191" customFormat="1" ht="15" x14ac:dyDescent="0.25">
      <c r="A621" s="124" t="s">
        <v>12</v>
      </c>
      <c r="B621" s="350" t="s">
        <v>139</v>
      </c>
      <c r="C621" s="350"/>
      <c r="D621" s="350"/>
      <c r="E621" s="350"/>
      <c r="F621" s="177"/>
      <c r="G621" s="177"/>
      <c r="H621" s="218"/>
      <c r="I621" s="124" t="s">
        <v>12</v>
      </c>
      <c r="J621" s="350" t="s">
        <v>139</v>
      </c>
      <c r="K621" s="350"/>
      <c r="L621" s="350"/>
      <c r="M621" s="350"/>
      <c r="N621" s="350"/>
      <c r="O621" s="350"/>
      <c r="P621" s="350"/>
      <c r="Q621" s="350"/>
      <c r="R621" s="350"/>
      <c r="S621" s="350"/>
      <c r="T621" s="9"/>
      <c r="U621" s="9"/>
      <c r="V621" s="53"/>
      <c r="W621" s="53"/>
      <c r="X621" s="19"/>
      <c r="Y621" s="177"/>
    </row>
    <row r="622" spans="1:25" s="191" customFormat="1" ht="15" customHeight="1" x14ac:dyDescent="0.25">
      <c r="A622" s="101"/>
      <c r="B622" s="185">
        <f>W622</f>
        <v>18.63</v>
      </c>
      <c r="C622" s="177" t="s">
        <v>3</v>
      </c>
      <c r="D622" s="7" t="s">
        <v>1</v>
      </c>
      <c r="E622" s="8">
        <v>1</v>
      </c>
      <c r="F622" s="18">
        <f>B622*E622</f>
        <v>18.63</v>
      </c>
      <c r="G622" s="177"/>
      <c r="H622" s="218"/>
      <c r="I622" s="101"/>
      <c r="J622" s="367">
        <v>7.56</v>
      </c>
      <c r="K622" s="367"/>
      <c r="L622" s="367"/>
      <c r="M622" s="367"/>
      <c r="N622" s="367"/>
      <c r="O622" s="17">
        <v>7.56</v>
      </c>
      <c r="P622" s="7" t="s">
        <v>3</v>
      </c>
      <c r="Q622" s="7"/>
      <c r="R622" s="7"/>
      <c r="S622" s="315"/>
      <c r="T622" s="315"/>
      <c r="U622" s="315"/>
      <c r="V622" s="17">
        <f>O622</f>
        <v>7.56</v>
      </c>
      <c r="W622" s="56">
        <f>SUM(V622:V623)</f>
        <v>18.63</v>
      </c>
      <c r="X622" s="177" t="s">
        <v>3</v>
      </c>
      <c r="Y622" s="177"/>
    </row>
    <row r="623" spans="1:25" s="191" customFormat="1" ht="15" customHeight="1" x14ac:dyDescent="0.25">
      <c r="A623" s="101"/>
      <c r="B623" s="185"/>
      <c r="C623" s="177"/>
      <c r="D623" s="7" t="s">
        <v>2</v>
      </c>
      <c r="E623" s="8">
        <v>1</v>
      </c>
      <c r="F623" s="177"/>
      <c r="G623" s="18">
        <f>B622*E623</f>
        <v>18.63</v>
      </c>
      <c r="H623" s="218"/>
      <c r="I623" s="101"/>
      <c r="J623" s="367">
        <v>11.07</v>
      </c>
      <c r="K623" s="367"/>
      <c r="L623" s="367"/>
      <c r="M623" s="367"/>
      <c r="N623" s="367"/>
      <c r="O623" s="17">
        <v>11.07</v>
      </c>
      <c r="P623" s="7" t="s">
        <v>3</v>
      </c>
      <c r="Q623" s="7"/>
      <c r="R623" s="7"/>
      <c r="S623" s="315"/>
      <c r="T623" s="315"/>
      <c r="U623" s="315"/>
      <c r="V623" s="17">
        <f>O623</f>
        <v>11.07</v>
      </c>
      <c r="X623" s="177"/>
      <c r="Y623" s="177"/>
    </row>
    <row r="624" spans="1:25" s="191" customFormat="1" ht="15" x14ac:dyDescent="0.25">
      <c r="A624" s="101"/>
      <c r="B624" s="278"/>
      <c r="C624" s="271"/>
      <c r="D624" s="7"/>
      <c r="E624" s="8"/>
      <c r="F624" s="271"/>
      <c r="G624" s="18"/>
      <c r="H624" s="218"/>
      <c r="I624" s="101"/>
      <c r="J624" s="274"/>
      <c r="K624" s="274"/>
      <c r="L624" s="274"/>
      <c r="M624" s="274"/>
      <c r="N624" s="274"/>
      <c r="O624" s="17"/>
      <c r="P624" s="7"/>
      <c r="Q624" s="277"/>
      <c r="R624" s="277"/>
      <c r="S624" s="277"/>
      <c r="T624" s="277"/>
      <c r="U624" s="277"/>
      <c r="V624" s="17"/>
      <c r="W624" s="17"/>
      <c r="X624" s="271"/>
      <c r="Y624" s="271"/>
    </row>
    <row r="625" spans="1:25" s="191" customFormat="1" ht="15" x14ac:dyDescent="0.25">
      <c r="A625" s="100"/>
      <c r="B625" s="41" t="s">
        <v>31</v>
      </c>
      <c r="C625" s="177"/>
      <c r="D625" s="177"/>
      <c r="E625" s="177"/>
      <c r="F625" s="219">
        <f>SUM(F616:F624)</f>
        <v>142.85000000000002</v>
      </c>
      <c r="G625" s="219">
        <f>SUM(G616:G624)</f>
        <v>142.85000000000002</v>
      </c>
      <c r="H625" s="91"/>
      <c r="I625" s="100"/>
      <c r="J625" s="4"/>
      <c r="K625" s="4"/>
      <c r="L625" s="4"/>
      <c r="M625" s="4"/>
      <c r="N625" s="4"/>
      <c r="O625" s="48"/>
      <c r="P625" s="177"/>
      <c r="Q625" s="177"/>
      <c r="R625" s="177"/>
      <c r="S625" s="49"/>
      <c r="T625" s="49"/>
      <c r="U625" s="49"/>
      <c r="V625" s="17"/>
      <c r="W625" s="17"/>
      <c r="X625" s="177"/>
      <c r="Y625" s="177"/>
    </row>
    <row r="626" spans="1:25" s="23" customFormat="1" ht="15.6" x14ac:dyDescent="0.3">
      <c r="A626" s="100"/>
      <c r="B626" s="41"/>
      <c r="C626" s="20"/>
      <c r="D626" s="11"/>
      <c r="E626" s="16"/>
      <c r="F626" s="21"/>
      <c r="G626" s="21"/>
      <c r="H626" s="92"/>
      <c r="I626" s="100"/>
      <c r="J626" s="54"/>
      <c r="K626" s="54"/>
      <c r="L626" s="54"/>
      <c r="M626" s="54"/>
      <c r="N626" s="54"/>
      <c r="O626" s="59"/>
      <c r="P626" s="11"/>
      <c r="Q626" s="11"/>
      <c r="R626" s="11"/>
      <c r="S626" s="50"/>
      <c r="T626" s="50"/>
      <c r="U626" s="50"/>
      <c r="V626" s="53"/>
      <c r="W626" s="53"/>
      <c r="X626" s="19"/>
    </row>
    <row r="627" spans="1:25" s="24" customFormat="1" ht="18" x14ac:dyDescent="0.35">
      <c r="A627" s="94"/>
      <c r="B627" s="80" t="s">
        <v>27</v>
      </c>
      <c r="C627" s="67"/>
      <c r="D627" s="67"/>
      <c r="E627" s="3"/>
      <c r="F627" s="67"/>
      <c r="G627" s="67"/>
      <c r="H627" s="91"/>
      <c r="I627" s="94"/>
      <c r="J627" s="82" t="s">
        <v>27</v>
      </c>
      <c r="K627" s="82"/>
      <c r="L627" s="82"/>
      <c r="M627" s="82"/>
      <c r="N627" s="82"/>
      <c r="O627" s="17"/>
      <c r="P627" s="67"/>
      <c r="Q627" s="67"/>
      <c r="R627" s="67"/>
      <c r="S627" s="66"/>
      <c r="T627" s="66"/>
      <c r="U627" s="66"/>
      <c r="V627" s="17"/>
      <c r="W627" s="17"/>
      <c r="X627" s="67"/>
    </row>
    <row r="628" spans="1:25" s="22" customFormat="1" x14ac:dyDescent="0.3">
      <c r="A628" s="157" t="s">
        <v>0</v>
      </c>
      <c r="B628" s="348" t="s">
        <v>60</v>
      </c>
      <c r="C628" s="348"/>
      <c r="D628" s="348"/>
      <c r="E628" s="348"/>
      <c r="F628" s="67"/>
      <c r="G628" s="67"/>
      <c r="H628" s="91"/>
      <c r="I628" s="157" t="s">
        <v>0</v>
      </c>
      <c r="J628" s="348" t="s">
        <v>60</v>
      </c>
      <c r="K628" s="348"/>
      <c r="L628" s="348"/>
      <c r="M628" s="348"/>
      <c r="N628" s="348"/>
      <c r="O628" s="348"/>
      <c r="P628" s="348"/>
      <c r="Q628" s="3"/>
      <c r="R628" s="3"/>
      <c r="S628" s="66"/>
      <c r="T628" s="66"/>
      <c r="U628" s="66"/>
      <c r="V628" s="17"/>
      <c r="W628" s="17"/>
      <c r="X628" s="67"/>
    </row>
    <row r="629" spans="1:25" s="22" customFormat="1" x14ac:dyDescent="0.3">
      <c r="A629" s="94"/>
      <c r="B629" s="348" t="s">
        <v>61</v>
      </c>
      <c r="C629" s="348"/>
      <c r="D629" s="348"/>
      <c r="E629" s="348"/>
      <c r="F629" s="67"/>
      <c r="G629" s="67"/>
      <c r="H629" s="91"/>
      <c r="I629" s="94"/>
      <c r="J629" s="348" t="s">
        <v>61</v>
      </c>
      <c r="K629" s="348"/>
      <c r="L629" s="348"/>
      <c r="M629" s="348"/>
      <c r="N629" s="348"/>
      <c r="O629" s="348"/>
      <c r="P629" s="348"/>
      <c r="Q629" s="3"/>
      <c r="R629" s="3"/>
      <c r="S629" s="66"/>
      <c r="T629" s="66"/>
      <c r="U629" s="66"/>
      <c r="V629" s="17"/>
      <c r="W629" s="17"/>
      <c r="X629" s="67"/>
    </row>
    <row r="630" spans="1:25" s="22" customFormat="1" x14ac:dyDescent="0.3">
      <c r="A630" s="94"/>
      <c r="B630" s="71">
        <f>W632</f>
        <v>155.44999999999999</v>
      </c>
      <c r="C630" s="67" t="s">
        <v>3</v>
      </c>
      <c r="D630" s="7" t="s">
        <v>1</v>
      </c>
      <c r="E630" s="8">
        <v>1</v>
      </c>
      <c r="F630" s="18">
        <f>B630*E630</f>
        <v>155.44999999999999</v>
      </c>
      <c r="G630" s="67"/>
      <c r="H630" s="91"/>
      <c r="I630" s="94"/>
      <c r="J630" s="313">
        <v>17.2</v>
      </c>
      <c r="K630" s="313" t="s">
        <v>68</v>
      </c>
      <c r="L630" s="313">
        <v>10.7</v>
      </c>
      <c r="M630" s="313"/>
      <c r="N630" s="313"/>
      <c r="O630" s="17">
        <f>J630*L630</f>
        <v>184.04</v>
      </c>
      <c r="P630" s="7" t="s">
        <v>3</v>
      </c>
      <c r="Q630" s="7"/>
      <c r="R630" s="7"/>
      <c r="S630" s="66"/>
      <c r="T630" s="66"/>
      <c r="U630" s="66"/>
      <c r="V630" s="17">
        <f>O630</f>
        <v>184.04</v>
      </c>
    </row>
    <row r="631" spans="1:25" s="22" customFormat="1" x14ac:dyDescent="0.3">
      <c r="A631" s="94"/>
      <c r="B631" s="68"/>
      <c r="C631" s="67"/>
      <c r="D631" s="7" t="s">
        <v>2</v>
      </c>
      <c r="E631" s="8">
        <v>1</v>
      </c>
      <c r="F631" s="67"/>
      <c r="G631" s="18">
        <f>B630*E631</f>
        <v>155.44999999999999</v>
      </c>
      <c r="H631" s="91"/>
      <c r="I631" s="94"/>
      <c r="J631" s="313">
        <v>11.4</v>
      </c>
      <c r="K631" s="313" t="s">
        <v>68</v>
      </c>
      <c r="L631" s="313">
        <v>-1.3</v>
      </c>
      <c r="M631" s="313"/>
      <c r="N631" s="313"/>
      <c r="O631" s="17">
        <f>J631*L631</f>
        <v>-14.82</v>
      </c>
      <c r="P631" s="7" t="s">
        <v>3</v>
      </c>
      <c r="Q631" s="7"/>
      <c r="R631" s="7"/>
      <c r="S631" s="142"/>
      <c r="T631" s="142"/>
      <c r="U631" s="142"/>
      <c r="V631" s="17">
        <f>O631</f>
        <v>-14.82</v>
      </c>
      <c r="W631" s="17"/>
      <c r="X631" s="141"/>
    </row>
    <row r="632" spans="1:25" s="29" customFormat="1" x14ac:dyDescent="0.3">
      <c r="A632" s="94"/>
      <c r="B632" s="163"/>
      <c r="C632" s="158"/>
      <c r="D632" s="7"/>
      <c r="E632" s="8"/>
      <c r="F632" s="158"/>
      <c r="G632" s="18"/>
      <c r="H632" s="91"/>
      <c r="I632" s="94"/>
      <c r="J632" s="313">
        <v>8.1</v>
      </c>
      <c r="K632" s="313" t="s">
        <v>68</v>
      </c>
      <c r="L632" s="313">
        <v>-1.7</v>
      </c>
      <c r="M632" s="313"/>
      <c r="N632" s="313"/>
      <c r="O632" s="17">
        <f>J632*L632</f>
        <v>-13.77</v>
      </c>
      <c r="P632" s="7" t="s">
        <v>3</v>
      </c>
      <c r="V632" s="17">
        <f>O632</f>
        <v>-13.77</v>
      </c>
      <c r="W632" s="56">
        <f>SUM(V630:V632)</f>
        <v>155.44999999999999</v>
      </c>
      <c r="X632" s="114" t="s">
        <v>3</v>
      </c>
    </row>
    <row r="633" spans="1:25" s="29" customFormat="1" x14ac:dyDescent="0.3">
      <c r="A633" s="94"/>
      <c r="B633" s="245"/>
      <c r="C633" s="237"/>
      <c r="D633" s="7"/>
      <c r="E633" s="8"/>
      <c r="F633" s="237"/>
      <c r="G633" s="18"/>
      <c r="H633" s="91"/>
      <c r="I633" s="94"/>
    </row>
    <row r="634" spans="1:25" s="29" customFormat="1" x14ac:dyDescent="0.3">
      <c r="A634" s="157" t="s">
        <v>12</v>
      </c>
      <c r="B634" s="348" t="s">
        <v>100</v>
      </c>
      <c r="C634" s="348"/>
      <c r="D634" s="348"/>
      <c r="E634" s="348"/>
      <c r="F634" s="150"/>
      <c r="G634" s="150"/>
      <c r="H634" s="91"/>
      <c r="I634" s="157" t="s">
        <v>12</v>
      </c>
      <c r="J634" s="348" t="s">
        <v>100</v>
      </c>
      <c r="K634" s="348"/>
      <c r="L634" s="348"/>
      <c r="M634" s="348"/>
      <c r="N634" s="348"/>
      <c r="O634" s="348"/>
      <c r="P634" s="348"/>
      <c r="Q634" s="3"/>
      <c r="R634" s="3"/>
      <c r="S634" s="152"/>
      <c r="T634" s="152"/>
      <c r="U634" s="152"/>
      <c r="V634" s="17"/>
      <c r="W634" s="17"/>
      <c r="X634" s="150"/>
    </row>
    <row r="635" spans="1:25" s="29" customFormat="1" x14ac:dyDescent="0.3">
      <c r="A635" s="94"/>
      <c r="B635" s="348" t="s">
        <v>102</v>
      </c>
      <c r="C635" s="348"/>
      <c r="D635" s="348"/>
      <c r="E635" s="348"/>
      <c r="F635" s="150"/>
      <c r="G635" s="150"/>
      <c r="H635" s="91"/>
      <c r="I635" s="94"/>
      <c r="J635" s="348" t="s">
        <v>101</v>
      </c>
      <c r="K635" s="348"/>
      <c r="L635" s="348"/>
      <c r="M635" s="348"/>
      <c r="N635" s="348"/>
      <c r="O635" s="348"/>
      <c r="P635" s="348"/>
      <c r="Q635" s="3"/>
      <c r="R635" s="3"/>
      <c r="S635" s="152"/>
      <c r="T635" s="152"/>
      <c r="U635" s="152"/>
      <c r="V635" s="17"/>
      <c r="W635" s="17"/>
      <c r="X635" s="150"/>
    </row>
    <row r="636" spans="1:25" s="29" customFormat="1" ht="15" customHeight="1" x14ac:dyDescent="0.3">
      <c r="A636" s="94"/>
      <c r="B636" s="155">
        <f>W636</f>
        <v>30</v>
      </c>
      <c r="C636" s="150" t="s">
        <v>3</v>
      </c>
      <c r="D636" s="7" t="s">
        <v>1</v>
      </c>
      <c r="E636" s="8">
        <v>1</v>
      </c>
      <c r="F636" s="18">
        <f>B636*E636</f>
        <v>30</v>
      </c>
      <c r="G636" s="150"/>
      <c r="H636" s="91"/>
      <c r="I636" s="94"/>
      <c r="J636" s="367" t="s">
        <v>205</v>
      </c>
      <c r="K636" s="367"/>
      <c r="L636" s="367"/>
      <c r="M636" s="367"/>
      <c r="N636" s="367"/>
      <c r="O636" s="17">
        <f>17.2*2+10.7*2+2.1*2</f>
        <v>60</v>
      </c>
      <c r="P636" s="127" t="s">
        <v>29</v>
      </c>
      <c r="Q636" s="369">
        <v>0.5</v>
      </c>
      <c r="R636" s="369"/>
      <c r="S636" s="369"/>
      <c r="T636" s="369"/>
      <c r="U636" s="369"/>
      <c r="V636" s="17">
        <f>O636*Q636</f>
        <v>30</v>
      </c>
      <c r="W636" s="56">
        <f>SUM(V636)</f>
        <v>30</v>
      </c>
      <c r="X636" s="150" t="s">
        <v>9</v>
      </c>
    </row>
    <row r="637" spans="1:25" s="29" customFormat="1" x14ac:dyDescent="0.3">
      <c r="A637" s="94"/>
      <c r="B637" s="155"/>
      <c r="C637" s="150"/>
      <c r="D637" s="7" t="s">
        <v>2</v>
      </c>
      <c r="E637" s="8">
        <v>1</v>
      </c>
      <c r="F637" s="150"/>
      <c r="G637" s="18">
        <f>B636*E637</f>
        <v>30</v>
      </c>
      <c r="H637" s="91"/>
      <c r="I637" s="94"/>
      <c r="J637" s="152"/>
      <c r="K637" s="152"/>
      <c r="L637" s="152"/>
      <c r="M637" s="152"/>
      <c r="N637" s="152"/>
      <c r="O637" s="17"/>
      <c r="P637" s="7"/>
      <c r="Q637" s="369"/>
      <c r="R637" s="369"/>
      <c r="S637" s="369"/>
      <c r="T637" s="369"/>
      <c r="U637" s="369"/>
      <c r="V637" s="17"/>
      <c r="W637" s="17"/>
      <c r="X637" s="150"/>
    </row>
    <row r="638" spans="1:25" s="29" customFormat="1" x14ac:dyDescent="0.3">
      <c r="A638" s="94"/>
      <c r="B638" s="155"/>
      <c r="C638" s="150"/>
      <c r="D638" s="7"/>
      <c r="E638" s="8"/>
      <c r="F638" s="150"/>
      <c r="G638" s="18"/>
      <c r="H638" s="91"/>
      <c r="I638" s="94"/>
      <c r="J638" s="152"/>
      <c r="K638" s="152"/>
      <c r="L638" s="152"/>
      <c r="M638" s="152"/>
      <c r="N638" s="152"/>
      <c r="O638" s="17"/>
      <c r="P638" s="7"/>
      <c r="Q638" s="369"/>
      <c r="R638" s="369"/>
      <c r="S638" s="369"/>
      <c r="T638" s="369"/>
      <c r="U638" s="369"/>
      <c r="V638" s="17"/>
    </row>
    <row r="639" spans="1:25" s="22" customFormat="1" x14ac:dyDescent="0.3">
      <c r="A639" s="157" t="s">
        <v>4</v>
      </c>
      <c r="B639" s="348" t="s">
        <v>28</v>
      </c>
      <c r="C639" s="348"/>
      <c r="D639" s="348"/>
      <c r="E639" s="348"/>
      <c r="F639" s="67"/>
      <c r="G639" s="67"/>
      <c r="H639" s="91"/>
      <c r="I639" s="157" t="s">
        <v>4</v>
      </c>
      <c r="J639" s="348" t="s">
        <v>28</v>
      </c>
      <c r="K639" s="348"/>
      <c r="L639" s="348"/>
      <c r="M639" s="348"/>
      <c r="N639" s="348"/>
      <c r="O639" s="348"/>
      <c r="P639" s="348"/>
      <c r="Q639" s="3"/>
      <c r="R639" s="3"/>
      <c r="S639" s="66"/>
      <c r="T639" s="66"/>
      <c r="U639" s="66"/>
      <c r="V639" s="17"/>
      <c r="W639" s="17"/>
      <c r="X639" s="67"/>
    </row>
    <row r="640" spans="1:25" s="22" customFormat="1" x14ac:dyDescent="0.3">
      <c r="A640" s="94"/>
      <c r="B640" s="71">
        <f>W640</f>
        <v>185.45</v>
      </c>
      <c r="C640" s="67" t="s">
        <v>3</v>
      </c>
      <c r="D640" s="7" t="s">
        <v>1</v>
      </c>
      <c r="E640" s="8">
        <v>1</v>
      </c>
      <c r="F640" s="18">
        <f>B640*E640</f>
        <v>185.45</v>
      </c>
      <c r="G640" s="67"/>
      <c r="H640" s="91"/>
      <c r="I640" s="94"/>
      <c r="J640" s="116">
        <f>W632</f>
        <v>155.44999999999999</v>
      </c>
      <c r="K640" s="116">
        <f>W636</f>
        <v>30</v>
      </c>
      <c r="L640" s="116"/>
      <c r="M640" s="115"/>
      <c r="N640" s="115"/>
      <c r="O640" s="17">
        <f>SUM(J640:N640)</f>
        <v>185.45</v>
      </c>
      <c r="P640" s="7" t="s">
        <v>3</v>
      </c>
      <c r="Q640" s="7"/>
      <c r="R640" s="7"/>
      <c r="S640" s="115"/>
      <c r="T640" s="115"/>
      <c r="U640" s="115"/>
      <c r="V640" s="17">
        <f>O640</f>
        <v>185.45</v>
      </c>
      <c r="W640" s="56">
        <f>SUM(V639:V640)</f>
        <v>185.45</v>
      </c>
      <c r="X640" s="114" t="s">
        <v>3</v>
      </c>
    </row>
    <row r="641" spans="1:24" s="22" customFormat="1" x14ac:dyDescent="0.3">
      <c r="A641" s="94"/>
      <c r="B641" s="68"/>
      <c r="C641" s="67"/>
      <c r="D641" s="7" t="s">
        <v>2</v>
      </c>
      <c r="E641" s="8">
        <v>1</v>
      </c>
      <c r="F641" s="67"/>
      <c r="G641" s="18">
        <f>B640*E641</f>
        <v>185.45</v>
      </c>
      <c r="H641" s="91"/>
      <c r="I641" s="94"/>
      <c r="J641" s="58"/>
      <c r="K641" s="58"/>
      <c r="L641" s="58"/>
      <c r="M641" s="66"/>
      <c r="N641" s="66"/>
      <c r="O641" s="17"/>
      <c r="P641" s="7"/>
      <c r="Q641" s="7"/>
      <c r="R641" s="7"/>
      <c r="S641" s="66"/>
      <c r="T641" s="66"/>
      <c r="U641" s="66"/>
      <c r="V641" s="17"/>
      <c r="W641" s="17"/>
      <c r="X641" s="67"/>
    </row>
    <row r="642" spans="1:24" s="29" customFormat="1" x14ac:dyDescent="0.3">
      <c r="A642" s="94"/>
      <c r="B642" s="68"/>
      <c r="C642" s="67"/>
      <c r="D642" s="7"/>
      <c r="E642" s="8"/>
      <c r="F642" s="67"/>
      <c r="G642" s="18"/>
      <c r="H642" s="91"/>
      <c r="I642" s="94"/>
      <c r="J642" s="66"/>
      <c r="K642" s="66"/>
      <c r="L642" s="66"/>
      <c r="M642" s="66"/>
      <c r="N642" s="66"/>
      <c r="O642" s="17"/>
      <c r="P642" s="7"/>
      <c r="Q642" s="7"/>
      <c r="R642" s="7"/>
      <c r="S642" s="66"/>
      <c r="T642" s="66"/>
      <c r="U642" s="66"/>
      <c r="V642" s="17"/>
      <c r="W642" s="17"/>
      <c r="X642" s="67"/>
    </row>
    <row r="643" spans="1:24" s="29" customFormat="1" ht="15.75" customHeight="1" x14ac:dyDescent="0.3">
      <c r="A643" s="157" t="s">
        <v>5</v>
      </c>
      <c r="B643" s="348" t="s">
        <v>253</v>
      </c>
      <c r="C643" s="348"/>
      <c r="D643" s="348"/>
      <c r="E643" s="348"/>
      <c r="F643" s="141"/>
      <c r="G643" s="141"/>
      <c r="H643" s="91"/>
      <c r="I643" s="157" t="s">
        <v>5</v>
      </c>
      <c r="J643" s="149" t="s">
        <v>253</v>
      </c>
      <c r="K643" s="149"/>
      <c r="L643" s="149"/>
      <c r="M643" s="149"/>
      <c r="N643" s="149"/>
      <c r="O643" s="149"/>
      <c r="P643" s="149"/>
      <c r="Q643" s="3"/>
      <c r="R643" s="3"/>
      <c r="S643" s="142"/>
      <c r="T643" s="142"/>
      <c r="U643" s="142"/>
      <c r="V643" s="17"/>
      <c r="W643" s="17"/>
      <c r="X643" s="141"/>
    </row>
    <row r="644" spans="1:24" s="29" customFormat="1" ht="15" customHeight="1" x14ac:dyDescent="0.3">
      <c r="A644" s="94"/>
      <c r="B644" s="148">
        <f>W644</f>
        <v>124.22000000000001</v>
      </c>
      <c r="C644" s="141" t="s">
        <v>3</v>
      </c>
      <c r="D644" s="7" t="s">
        <v>1</v>
      </c>
      <c r="E644" s="8">
        <v>1</v>
      </c>
      <c r="F644" s="18">
        <f>B644*E644</f>
        <v>124.22000000000001</v>
      </c>
      <c r="G644" s="141"/>
      <c r="H644" s="91"/>
      <c r="I644" s="94"/>
      <c r="J644" s="362" t="s">
        <v>209</v>
      </c>
      <c r="K644" s="362"/>
      <c r="L644" s="362"/>
      <c r="M644" s="362"/>
      <c r="N644" s="362"/>
      <c r="O644" s="17">
        <f>7.56+9.45+2.2+9.45+2.2+7.56+3.1+4.2+4.2</f>
        <v>49.92</v>
      </c>
      <c r="P644" s="7" t="s">
        <v>3</v>
      </c>
      <c r="Q644" s="7"/>
      <c r="R644" s="7"/>
      <c r="S644" s="315"/>
      <c r="T644" s="315"/>
      <c r="U644" s="315"/>
      <c r="V644" s="17">
        <f>O644</f>
        <v>49.92</v>
      </c>
      <c r="W644" s="56">
        <f>SUM(V644:V645)</f>
        <v>124.22000000000001</v>
      </c>
      <c r="X644" s="141" t="s">
        <v>3</v>
      </c>
    </row>
    <row r="645" spans="1:24" s="29" customFormat="1" ht="31.5" customHeight="1" x14ac:dyDescent="0.3">
      <c r="A645" s="94"/>
      <c r="B645" s="148"/>
      <c r="C645" s="141"/>
      <c r="D645" s="7" t="s">
        <v>2</v>
      </c>
      <c r="E645" s="8">
        <v>1</v>
      </c>
      <c r="F645" s="141"/>
      <c r="G645" s="18">
        <f>B644*E645</f>
        <v>124.22000000000001</v>
      </c>
      <c r="H645" s="91"/>
      <c r="I645" s="94"/>
      <c r="J645" s="367" t="s">
        <v>210</v>
      </c>
      <c r="K645" s="367"/>
      <c r="L645" s="367"/>
      <c r="M645" s="367"/>
      <c r="N645" s="367"/>
      <c r="O645" s="17">
        <f>2.25+2.34+9.2+11.07+6+2.46+2.46+29.27+1.7+1.7+1.45+2.95+1.45</f>
        <v>74.300000000000011</v>
      </c>
      <c r="P645" s="7" t="s">
        <v>3</v>
      </c>
      <c r="Q645" s="7"/>
      <c r="R645" s="7"/>
      <c r="S645" s="315"/>
      <c r="T645" s="315"/>
      <c r="U645" s="315"/>
      <c r="V645" s="17">
        <f>O645</f>
        <v>74.300000000000011</v>
      </c>
    </row>
    <row r="646" spans="1:24" s="29" customFormat="1" ht="15.75" customHeight="1" x14ac:dyDescent="0.3">
      <c r="A646" s="94"/>
      <c r="B646" s="148"/>
      <c r="C646" s="141"/>
      <c r="D646" s="7"/>
      <c r="E646" s="8"/>
      <c r="F646" s="141"/>
      <c r="G646" s="18"/>
      <c r="H646" s="91"/>
      <c r="I646" s="94"/>
      <c r="J646" s="142"/>
      <c r="K646" s="142"/>
      <c r="L646" s="142"/>
      <c r="M646" s="142"/>
      <c r="N646" s="142"/>
      <c r="O646" s="17"/>
      <c r="P646" s="7"/>
      <c r="Q646" s="7"/>
      <c r="R646" s="7"/>
      <c r="S646" s="142"/>
      <c r="T646" s="142"/>
      <c r="U646" s="142"/>
      <c r="V646" s="17"/>
      <c r="W646" s="17"/>
      <c r="X646" s="141"/>
    </row>
    <row r="647" spans="1:24" s="177" customFormat="1" ht="13.8" x14ac:dyDescent="0.25">
      <c r="A647" s="157" t="s">
        <v>6</v>
      </c>
      <c r="B647" s="348" t="s">
        <v>141</v>
      </c>
      <c r="C647" s="348"/>
      <c r="D647" s="348"/>
      <c r="E647" s="348"/>
      <c r="H647" s="91"/>
      <c r="I647" s="157" t="s">
        <v>6</v>
      </c>
      <c r="J647" s="149" t="s">
        <v>141</v>
      </c>
      <c r="K647" s="149"/>
      <c r="L647" s="149"/>
      <c r="M647" s="149"/>
      <c r="N647" s="3"/>
      <c r="O647" s="3"/>
      <c r="P647" s="3"/>
      <c r="Q647" s="3"/>
      <c r="R647" s="3"/>
      <c r="S647" s="180"/>
      <c r="T647" s="180"/>
      <c r="U647" s="180"/>
      <c r="V647" s="17"/>
      <c r="W647" s="17"/>
    </row>
    <row r="648" spans="1:24" s="177" customFormat="1" ht="15" customHeight="1" x14ac:dyDescent="0.25">
      <c r="A648" s="94"/>
      <c r="B648" s="185">
        <f>W651</f>
        <v>155.44999999999999</v>
      </c>
      <c r="C648" s="177" t="s">
        <v>3</v>
      </c>
      <c r="D648" s="7" t="s">
        <v>1</v>
      </c>
      <c r="E648" s="8">
        <v>1</v>
      </c>
      <c r="F648" s="18">
        <f>B648*E648</f>
        <v>155.44999999999999</v>
      </c>
      <c r="H648" s="91"/>
      <c r="I648" s="94"/>
      <c r="J648" s="313">
        <v>17.2</v>
      </c>
      <c r="K648" s="313" t="s">
        <v>68</v>
      </c>
      <c r="L648" s="313">
        <v>10.7</v>
      </c>
      <c r="M648" s="313"/>
      <c r="N648" s="313"/>
      <c r="O648" s="17">
        <f>J648*L648</f>
        <v>184.04</v>
      </c>
      <c r="P648" s="7" t="s">
        <v>3</v>
      </c>
      <c r="Q648" s="7"/>
      <c r="R648" s="7"/>
      <c r="S648" s="315"/>
      <c r="T648" s="315"/>
      <c r="U648" s="315"/>
      <c r="V648" s="17">
        <f>O648</f>
        <v>184.04</v>
      </c>
    </row>
    <row r="649" spans="1:24" s="177" customFormat="1" ht="13.8" x14ac:dyDescent="0.25">
      <c r="A649" s="94"/>
      <c r="B649" s="185"/>
      <c r="D649" s="7" t="s">
        <v>2</v>
      </c>
      <c r="E649" s="8">
        <v>1</v>
      </c>
      <c r="G649" s="18">
        <f>B648*E649</f>
        <v>155.44999999999999</v>
      </c>
      <c r="H649" s="91"/>
      <c r="I649" s="94"/>
      <c r="J649" s="313">
        <v>11.4</v>
      </c>
      <c r="K649" s="313" t="s">
        <v>68</v>
      </c>
      <c r="L649" s="313">
        <v>-1.3</v>
      </c>
      <c r="M649" s="313"/>
      <c r="N649" s="313"/>
      <c r="O649" s="17">
        <f>J649*L649</f>
        <v>-14.82</v>
      </c>
      <c r="P649" s="7" t="s">
        <v>3</v>
      </c>
      <c r="Q649" s="7"/>
      <c r="R649" s="7"/>
      <c r="S649" s="315"/>
      <c r="T649" s="315"/>
      <c r="U649" s="315"/>
      <c r="V649" s="17">
        <f>O649</f>
        <v>-14.82</v>
      </c>
    </row>
    <row r="650" spans="1:24" s="271" customFormat="1" x14ac:dyDescent="0.3">
      <c r="A650" s="94"/>
      <c r="B650" s="278"/>
      <c r="D650" s="7"/>
      <c r="E650" s="8"/>
      <c r="G650" s="18"/>
      <c r="H650" s="91"/>
      <c r="I650" s="94"/>
      <c r="J650" s="313">
        <v>8.1</v>
      </c>
      <c r="K650" s="313" t="s">
        <v>68</v>
      </c>
      <c r="L650" s="313">
        <v>-1.7</v>
      </c>
      <c r="M650" s="313"/>
      <c r="N650" s="313"/>
      <c r="O650" s="17">
        <f>J650*L650</f>
        <v>-13.77</v>
      </c>
      <c r="P650" s="7" t="s">
        <v>3</v>
      </c>
      <c r="Q650" s="29"/>
      <c r="R650" s="29"/>
      <c r="S650" s="29"/>
      <c r="T650" s="29"/>
      <c r="U650" s="29"/>
      <c r="V650" s="17">
        <f>O650</f>
        <v>-13.77</v>
      </c>
    </row>
    <row r="651" spans="1:24" s="177" customFormat="1" ht="13.8" x14ac:dyDescent="0.25">
      <c r="A651" s="94"/>
      <c r="B651" s="185"/>
      <c r="D651" s="7"/>
      <c r="E651" s="8"/>
      <c r="G651" s="18"/>
      <c r="H651" s="91"/>
      <c r="I651" s="94"/>
      <c r="J651" s="292">
        <v>0</v>
      </c>
      <c r="K651" s="292" t="s">
        <v>68</v>
      </c>
      <c r="L651" s="292">
        <v>0</v>
      </c>
      <c r="M651" s="292"/>
      <c r="N651" s="292"/>
      <c r="O651" s="17">
        <f>J651*L651</f>
        <v>0</v>
      </c>
      <c r="P651" s="7" t="s">
        <v>3</v>
      </c>
      <c r="Q651" s="7"/>
      <c r="R651" s="7"/>
      <c r="S651" s="285"/>
      <c r="T651" s="285"/>
      <c r="U651" s="285"/>
      <c r="V651" s="17">
        <f>O651</f>
        <v>0</v>
      </c>
      <c r="W651" s="56">
        <f>SUM(V648:V651)</f>
        <v>155.44999999999999</v>
      </c>
      <c r="X651" s="177" t="s">
        <v>3</v>
      </c>
    </row>
    <row r="652" spans="1:24" s="29" customFormat="1" ht="15.75" customHeight="1" x14ac:dyDescent="0.3">
      <c r="A652" s="94"/>
      <c r="B652" s="278"/>
      <c r="C652" s="271"/>
      <c r="D652" s="7"/>
      <c r="E652" s="8"/>
      <c r="F652" s="271"/>
      <c r="G652" s="18"/>
      <c r="H652" s="91"/>
      <c r="I652" s="94"/>
      <c r="J652" s="273"/>
      <c r="K652" s="273"/>
      <c r="L652" s="273"/>
      <c r="M652" s="273"/>
      <c r="N652" s="273"/>
      <c r="O652" s="17"/>
      <c r="P652" s="7"/>
      <c r="V652" s="17"/>
      <c r="W652" s="17"/>
      <c r="X652" s="271"/>
    </row>
    <row r="653" spans="1:24" s="177" customFormat="1" ht="13.8" x14ac:dyDescent="0.25">
      <c r="A653" s="157" t="s">
        <v>7</v>
      </c>
      <c r="B653" s="348" t="s">
        <v>142</v>
      </c>
      <c r="C653" s="348"/>
      <c r="D653" s="348"/>
      <c r="E653" s="348"/>
      <c r="H653" s="91"/>
      <c r="I653" s="157" t="s">
        <v>7</v>
      </c>
      <c r="J653" s="149" t="s">
        <v>142</v>
      </c>
      <c r="K653" s="149"/>
      <c r="L653" s="149"/>
      <c r="M653" s="149"/>
      <c r="N653" s="3"/>
      <c r="O653" s="3"/>
      <c r="P653" s="3"/>
      <c r="Q653" s="3"/>
      <c r="R653" s="3"/>
      <c r="S653" s="180"/>
      <c r="T653" s="180"/>
      <c r="U653" s="180"/>
      <c r="V653" s="17"/>
    </row>
    <row r="654" spans="1:24" s="177" customFormat="1" ht="15" customHeight="1" x14ac:dyDescent="0.25">
      <c r="A654" s="94"/>
      <c r="B654" s="185">
        <f>W654</f>
        <v>124.22000000000001</v>
      </c>
      <c r="C654" s="177" t="s">
        <v>3</v>
      </c>
      <c r="D654" s="7" t="s">
        <v>1</v>
      </c>
      <c r="E654" s="8">
        <v>1</v>
      </c>
      <c r="F654" s="18">
        <f>B654*E654</f>
        <v>124.22000000000001</v>
      </c>
      <c r="H654" s="91"/>
      <c r="I654" s="94"/>
      <c r="J654" s="362" t="s">
        <v>209</v>
      </c>
      <c r="K654" s="362"/>
      <c r="L654" s="362"/>
      <c r="M654" s="362"/>
      <c r="N654" s="362"/>
      <c r="O654" s="17">
        <f>7.56+9.45+2.2+9.45+2.2+7.56+3.1+4.2+4.2</f>
        <v>49.92</v>
      </c>
      <c r="P654" s="7" t="s">
        <v>3</v>
      </c>
      <c r="Q654" s="7"/>
      <c r="R654" s="7"/>
      <c r="S654" s="315"/>
      <c r="T654" s="315"/>
      <c r="U654" s="315"/>
      <c r="V654" s="17">
        <f>O654</f>
        <v>49.92</v>
      </c>
      <c r="W654" s="56">
        <f>SUM(V654:V655)</f>
        <v>124.22000000000001</v>
      </c>
      <c r="X654" s="177" t="s">
        <v>3</v>
      </c>
    </row>
    <row r="655" spans="1:24" s="177" customFormat="1" ht="27.75" customHeight="1" x14ac:dyDescent="0.25">
      <c r="A655" s="94"/>
      <c r="B655" s="185"/>
      <c r="D655" s="7" t="s">
        <v>2</v>
      </c>
      <c r="E655" s="8">
        <v>1</v>
      </c>
      <c r="G655" s="18">
        <f>B654*E655</f>
        <v>124.22000000000001</v>
      </c>
      <c r="H655" s="91"/>
      <c r="I655" s="94"/>
      <c r="J655" s="367" t="s">
        <v>210</v>
      </c>
      <c r="K655" s="367"/>
      <c r="L655" s="367"/>
      <c r="M655" s="367"/>
      <c r="N655" s="367"/>
      <c r="O655" s="17">
        <f>2.25+2.34+9.2+11.07+6+2.46+2.46+29.27+1.7+1.7+1.45+2.95+1.45</f>
        <v>74.300000000000011</v>
      </c>
      <c r="P655" s="7" t="s">
        <v>3</v>
      </c>
      <c r="Q655" s="7"/>
      <c r="R655" s="7"/>
      <c r="S655" s="315"/>
      <c r="T655" s="315"/>
      <c r="U655" s="315"/>
      <c r="V655" s="17">
        <f>O655</f>
        <v>74.300000000000011</v>
      </c>
      <c r="W655" s="17"/>
    </row>
    <row r="656" spans="1:24" s="29" customFormat="1" ht="15.75" customHeight="1" x14ac:dyDescent="0.3">
      <c r="A656" s="94"/>
      <c r="B656" s="185"/>
      <c r="C656" s="177"/>
      <c r="D656" s="7"/>
      <c r="E656" s="8"/>
      <c r="F656" s="177"/>
      <c r="G656" s="18"/>
      <c r="H656" s="91"/>
      <c r="I656" s="94"/>
      <c r="J656" s="180"/>
      <c r="K656" s="180"/>
      <c r="L656" s="180"/>
      <c r="M656" s="180"/>
      <c r="N656" s="180"/>
      <c r="O656" s="17"/>
      <c r="P656" s="7"/>
      <c r="Q656" s="7"/>
      <c r="R656" s="7"/>
      <c r="S656" s="180"/>
      <c r="T656" s="180"/>
      <c r="U656" s="180"/>
      <c r="V656" s="17"/>
      <c r="W656" s="17"/>
      <c r="X656" s="177"/>
    </row>
    <row r="657" spans="1:24" s="29" customFormat="1" ht="15.75" customHeight="1" x14ac:dyDescent="0.3">
      <c r="A657" s="124" t="s">
        <v>8</v>
      </c>
      <c r="B657" s="348" t="s">
        <v>143</v>
      </c>
      <c r="C657" s="348"/>
      <c r="D657" s="348"/>
      <c r="E657" s="348"/>
      <c r="F657" s="177"/>
      <c r="G657" s="177"/>
      <c r="H657" s="91"/>
      <c r="I657" s="124" t="s">
        <v>8</v>
      </c>
      <c r="J657" s="348" t="s">
        <v>143</v>
      </c>
      <c r="K657" s="348"/>
      <c r="L657" s="348"/>
      <c r="M657" s="348"/>
      <c r="N657" s="348"/>
      <c r="O657" s="348"/>
      <c r="P657" s="348"/>
      <c r="Q657" s="3"/>
      <c r="R657" s="3"/>
      <c r="S657" s="180"/>
      <c r="T657" s="180"/>
      <c r="U657" s="180"/>
      <c r="V657" s="17"/>
      <c r="W657" s="17"/>
      <c r="X657" s="177"/>
    </row>
    <row r="658" spans="1:24" s="29" customFormat="1" ht="15.75" customHeight="1" x14ac:dyDescent="0.3">
      <c r="A658" s="101"/>
      <c r="B658" s="185">
        <f>W658</f>
        <v>124.22000000000001</v>
      </c>
      <c r="C658" s="177" t="s">
        <v>3</v>
      </c>
      <c r="D658" s="7" t="s">
        <v>1</v>
      </c>
      <c r="E658" s="8">
        <v>1</v>
      </c>
      <c r="F658" s="18">
        <f>B658*E658</f>
        <v>124.22000000000001</v>
      </c>
      <c r="G658" s="177"/>
      <c r="H658" s="91"/>
      <c r="I658" s="101"/>
      <c r="J658" s="183">
        <f>W654</f>
        <v>124.22000000000001</v>
      </c>
      <c r="K658" s="183"/>
      <c r="L658" s="183"/>
      <c r="M658" s="180"/>
      <c r="N658" s="180"/>
      <c r="O658" s="17">
        <f>SUM(J658:N658)</f>
        <v>124.22000000000001</v>
      </c>
      <c r="P658" s="7" t="s">
        <v>3</v>
      </c>
      <c r="Q658" s="7"/>
      <c r="R658" s="7"/>
      <c r="S658" s="180"/>
      <c r="T658" s="180"/>
      <c r="U658" s="180"/>
      <c r="V658" s="17">
        <f>O658</f>
        <v>124.22000000000001</v>
      </c>
      <c r="W658" s="56">
        <f>V658</f>
        <v>124.22000000000001</v>
      </c>
      <c r="X658" s="177" t="s">
        <v>3</v>
      </c>
    </row>
    <row r="659" spans="1:24" s="29" customFormat="1" ht="15.75" customHeight="1" x14ac:dyDescent="0.3">
      <c r="A659" s="101"/>
      <c r="B659" s="185"/>
      <c r="C659" s="177"/>
      <c r="D659" s="7" t="s">
        <v>2</v>
      </c>
      <c r="E659" s="8">
        <v>1</v>
      </c>
      <c r="F659" s="177"/>
      <c r="G659" s="18">
        <f>B658*E659</f>
        <v>124.22000000000001</v>
      </c>
      <c r="H659" s="91"/>
      <c r="I659" s="101"/>
      <c r="J659" s="183"/>
      <c r="K659" s="183"/>
      <c r="L659" s="183"/>
      <c r="M659" s="183"/>
      <c r="N659" s="180"/>
      <c r="O659" s="17"/>
      <c r="P659" s="7"/>
      <c r="Q659" s="7"/>
      <c r="R659" s="7"/>
      <c r="S659" s="180"/>
      <c r="T659" s="180"/>
      <c r="U659" s="180"/>
      <c r="V659" s="17"/>
      <c r="W659" s="17"/>
      <c r="X659" s="177"/>
    </row>
    <row r="660" spans="1:24" s="29" customFormat="1" ht="15.75" customHeight="1" x14ac:dyDescent="0.3">
      <c r="A660" s="94"/>
      <c r="B660" s="185"/>
      <c r="C660" s="177"/>
      <c r="D660" s="7"/>
      <c r="E660" s="8"/>
      <c r="F660" s="177"/>
      <c r="G660" s="18"/>
      <c r="H660" s="91"/>
      <c r="I660" s="94"/>
      <c r="J660" s="180"/>
      <c r="K660" s="180"/>
      <c r="L660" s="180"/>
      <c r="M660" s="180"/>
      <c r="N660" s="180"/>
      <c r="O660" s="17"/>
      <c r="P660" s="7"/>
      <c r="Q660" s="7"/>
      <c r="R660" s="7"/>
      <c r="S660" s="180"/>
      <c r="T660" s="180"/>
      <c r="U660" s="180"/>
      <c r="V660" s="17"/>
      <c r="W660" s="17"/>
      <c r="X660" s="177"/>
    </row>
    <row r="661" spans="1:24" s="29" customFormat="1" ht="15.75" customHeight="1" x14ac:dyDescent="0.3">
      <c r="A661" s="124" t="s">
        <v>17</v>
      </c>
      <c r="B661" s="348" t="s">
        <v>89</v>
      </c>
      <c r="C661" s="348"/>
      <c r="D661" s="348"/>
      <c r="E661" s="348"/>
      <c r="F661" s="141"/>
      <c r="G661" s="141"/>
      <c r="H661" s="91"/>
      <c r="I661" s="124" t="s">
        <v>17</v>
      </c>
      <c r="J661" s="348" t="s">
        <v>89</v>
      </c>
      <c r="K661" s="348"/>
      <c r="L661" s="348"/>
      <c r="M661" s="348"/>
      <c r="N661" s="348"/>
      <c r="O661" s="348"/>
      <c r="P661" s="348"/>
      <c r="Q661" s="3"/>
      <c r="R661" s="3"/>
      <c r="S661" s="142"/>
      <c r="T661" s="142"/>
      <c r="U661" s="142"/>
      <c r="V661" s="17"/>
      <c r="W661" s="17"/>
      <c r="X661" s="141"/>
    </row>
    <row r="662" spans="1:24" s="29" customFormat="1" ht="15.75" customHeight="1" x14ac:dyDescent="0.3">
      <c r="A662" s="101"/>
      <c r="B662" s="148">
        <f>W662</f>
        <v>248.44000000000003</v>
      </c>
      <c r="C662" s="141" t="s">
        <v>3</v>
      </c>
      <c r="D662" s="7" t="s">
        <v>1</v>
      </c>
      <c r="E662" s="8">
        <v>1</v>
      </c>
      <c r="F662" s="18">
        <f>B662*E662</f>
        <v>248.44000000000003</v>
      </c>
      <c r="G662" s="141"/>
      <c r="H662" s="91"/>
      <c r="I662" s="101"/>
      <c r="J662" s="144">
        <f>W644</f>
        <v>124.22000000000001</v>
      </c>
      <c r="K662" s="144">
        <f>W658</f>
        <v>124.22000000000001</v>
      </c>
      <c r="L662" s="144"/>
      <c r="M662" s="142"/>
      <c r="N662" s="142"/>
      <c r="O662" s="17">
        <f>SUM(J662:N662)</f>
        <v>248.44000000000003</v>
      </c>
      <c r="P662" s="7" t="s">
        <v>3</v>
      </c>
      <c r="Q662" s="7"/>
      <c r="R662" s="7"/>
      <c r="S662" s="142"/>
      <c r="T662" s="142"/>
      <c r="U662" s="142"/>
      <c r="V662" s="17">
        <f>O662</f>
        <v>248.44000000000003</v>
      </c>
      <c r="W662" s="56">
        <f>V662</f>
        <v>248.44000000000003</v>
      </c>
      <c r="X662" s="141" t="s">
        <v>3</v>
      </c>
    </row>
    <row r="663" spans="1:24" s="29" customFormat="1" ht="15.75" customHeight="1" x14ac:dyDescent="0.3">
      <c r="A663" s="101"/>
      <c r="B663" s="148"/>
      <c r="C663" s="141"/>
      <c r="D663" s="7" t="s">
        <v>2</v>
      </c>
      <c r="E663" s="8">
        <v>1</v>
      </c>
      <c r="F663" s="141"/>
      <c r="G663" s="18">
        <f>B662*E663</f>
        <v>248.44000000000003</v>
      </c>
      <c r="H663" s="91"/>
      <c r="I663" s="101"/>
      <c r="J663" s="144"/>
      <c r="K663" s="144"/>
      <c r="L663" s="144"/>
      <c r="M663" s="144"/>
      <c r="N663" s="142"/>
      <c r="O663" s="17"/>
      <c r="P663" s="7"/>
      <c r="Q663" s="7"/>
      <c r="R663" s="7"/>
      <c r="S663" s="142"/>
      <c r="T663" s="142"/>
      <c r="U663" s="142"/>
      <c r="V663" s="17"/>
      <c r="W663" s="17"/>
      <c r="X663" s="141"/>
    </row>
    <row r="664" spans="1:24" s="29" customFormat="1" ht="15.75" customHeight="1" x14ac:dyDescent="0.3">
      <c r="A664" s="101"/>
      <c r="B664" s="148"/>
      <c r="C664" s="141"/>
      <c r="D664" s="7"/>
      <c r="E664" s="8"/>
      <c r="F664" s="141"/>
      <c r="G664" s="18"/>
      <c r="H664" s="91"/>
      <c r="I664" s="101"/>
      <c r="J664" s="142"/>
      <c r="K664" s="142"/>
      <c r="L664" s="142"/>
      <c r="M664" s="142"/>
      <c r="N664" s="142"/>
      <c r="O664" s="17"/>
      <c r="P664" s="7"/>
      <c r="Q664" s="7"/>
      <c r="R664" s="7"/>
      <c r="S664" s="142"/>
      <c r="T664" s="142"/>
      <c r="U664" s="142"/>
      <c r="V664" s="17"/>
      <c r="W664" s="17"/>
      <c r="X664" s="141"/>
    </row>
    <row r="665" spans="1:24" s="29" customFormat="1" ht="15.75" customHeight="1" x14ac:dyDescent="0.3">
      <c r="A665" s="124" t="s">
        <v>18</v>
      </c>
      <c r="B665" s="348" t="s">
        <v>90</v>
      </c>
      <c r="C665" s="348"/>
      <c r="D665" s="348"/>
      <c r="E665" s="348"/>
      <c r="F665" s="141"/>
      <c r="G665" s="141"/>
      <c r="H665" s="91"/>
      <c r="I665" s="124" t="s">
        <v>18</v>
      </c>
      <c r="J665" s="348" t="s">
        <v>90</v>
      </c>
      <c r="K665" s="348"/>
      <c r="L665" s="348"/>
      <c r="M665" s="348"/>
      <c r="N665" s="348"/>
      <c r="O665" s="348"/>
      <c r="P665" s="348"/>
      <c r="Q665" s="3"/>
      <c r="R665" s="3"/>
      <c r="S665" s="142"/>
      <c r="T665" s="142"/>
      <c r="U665" s="142"/>
      <c r="V665" s="17"/>
      <c r="W665" s="17"/>
      <c r="X665" s="141"/>
    </row>
    <row r="666" spans="1:24" s="29" customFormat="1" ht="31.5" customHeight="1" x14ac:dyDescent="0.3">
      <c r="A666" s="101"/>
      <c r="B666" s="148">
        <f>W668</f>
        <v>178.5</v>
      </c>
      <c r="C666" s="141" t="s">
        <v>29</v>
      </c>
      <c r="D666" s="7" t="s">
        <v>1</v>
      </c>
      <c r="E666" s="8">
        <v>1</v>
      </c>
      <c r="F666" s="18">
        <f>B666*E666</f>
        <v>178.5</v>
      </c>
      <c r="G666" s="141"/>
      <c r="H666" s="91"/>
      <c r="I666" s="101"/>
      <c r="J666" s="367" t="s">
        <v>218</v>
      </c>
      <c r="K666" s="367"/>
      <c r="L666" s="367"/>
      <c r="M666" s="367"/>
      <c r="N666" s="367"/>
      <c r="O666" s="187">
        <f>6.1+6.2+26.3+16.8+11+6.5+6.5+5.3+5.3+5.1+8.3+5.1</f>
        <v>108.49999999999999</v>
      </c>
      <c r="P666" s="7" t="s">
        <v>29</v>
      </c>
      <c r="Q666" s="7"/>
      <c r="R666" s="7"/>
      <c r="S666" s="142"/>
      <c r="T666" s="142"/>
      <c r="U666" s="142"/>
      <c r="V666" s="17">
        <f>O666</f>
        <v>108.49999999999999</v>
      </c>
    </row>
    <row r="667" spans="1:24" s="29" customFormat="1" ht="15.75" customHeight="1" x14ac:dyDescent="0.3">
      <c r="A667" s="101"/>
      <c r="B667" s="148"/>
      <c r="C667" s="141"/>
      <c r="D667" s="7" t="s">
        <v>2</v>
      </c>
      <c r="E667" s="8">
        <v>1</v>
      </c>
      <c r="F667" s="141"/>
      <c r="G667" s="18">
        <f>B666*E667</f>
        <v>178.5</v>
      </c>
      <c r="H667" s="91"/>
      <c r="I667" s="101"/>
      <c r="J667" s="367" t="s">
        <v>219</v>
      </c>
      <c r="K667" s="367"/>
      <c r="L667" s="367"/>
      <c r="M667" s="367"/>
      <c r="N667" s="367"/>
      <c r="O667" s="187">
        <f>11+13.2+6.4+13.2+6.4+11+7.1+8.2+8.2</f>
        <v>84.7</v>
      </c>
      <c r="P667" s="7" t="s">
        <v>29</v>
      </c>
      <c r="Q667" s="7"/>
      <c r="R667" s="7"/>
      <c r="S667" s="240"/>
      <c r="T667" s="240"/>
      <c r="U667" s="240"/>
      <c r="V667" s="17">
        <f>O667</f>
        <v>84.7</v>
      </c>
    </row>
    <row r="668" spans="1:24" s="29" customFormat="1" x14ac:dyDescent="0.3">
      <c r="A668" s="94"/>
      <c r="B668" s="148"/>
      <c r="C668" s="141"/>
      <c r="D668" s="7"/>
      <c r="E668" s="8"/>
      <c r="F668" s="141"/>
      <c r="G668" s="18"/>
      <c r="H668" s="91"/>
      <c r="I668" s="94"/>
      <c r="J668" s="367" t="s">
        <v>255</v>
      </c>
      <c r="K668" s="367"/>
      <c r="L668" s="367"/>
      <c r="M668" s="367"/>
      <c r="N668" s="367"/>
      <c r="O668" s="187">
        <f>(0.75*10+0.9*8)*-1</f>
        <v>-14.7</v>
      </c>
      <c r="P668" s="7" t="s">
        <v>29</v>
      </c>
      <c r="Q668" s="7"/>
      <c r="R668" s="7"/>
      <c r="S668" s="285"/>
      <c r="T668" s="285"/>
      <c r="U668" s="285"/>
      <c r="V668" s="17">
        <f>O668</f>
        <v>-14.7</v>
      </c>
      <c r="W668" s="56">
        <f>SUM(V666:V668)</f>
        <v>178.5</v>
      </c>
      <c r="X668" s="7" t="s">
        <v>29</v>
      </c>
    </row>
    <row r="669" spans="1:24" s="29" customFormat="1" x14ac:dyDescent="0.3">
      <c r="A669" s="94"/>
      <c r="B669" s="163"/>
      <c r="C669" s="158"/>
      <c r="D669" s="7"/>
      <c r="E669" s="8"/>
      <c r="F669" s="158"/>
      <c r="G669" s="18"/>
      <c r="H669" s="91"/>
      <c r="I669" s="94"/>
      <c r="J669" s="162"/>
      <c r="K669" s="162"/>
      <c r="L669" s="162"/>
      <c r="M669" s="162"/>
      <c r="N669" s="162"/>
      <c r="O669" s="17"/>
      <c r="P669" s="7"/>
      <c r="Q669" s="7"/>
      <c r="R669" s="7"/>
      <c r="S669" s="162"/>
      <c r="T669" s="162"/>
      <c r="U669" s="162"/>
      <c r="V669" s="17"/>
      <c r="W669" s="17"/>
      <c r="X669" s="158"/>
    </row>
    <row r="670" spans="1:24" s="29" customFormat="1" x14ac:dyDescent="0.3">
      <c r="A670" s="123" t="s">
        <v>19</v>
      </c>
      <c r="B670" s="320" t="s">
        <v>256</v>
      </c>
      <c r="C670" s="317"/>
      <c r="D670" s="317"/>
      <c r="E670" s="317"/>
      <c r="F670" s="317"/>
      <c r="G670" s="317"/>
      <c r="H670" s="91"/>
      <c r="I670" s="123" t="s">
        <v>19</v>
      </c>
      <c r="J670" s="368" t="s">
        <v>256</v>
      </c>
      <c r="K670" s="368"/>
      <c r="L670" s="368"/>
      <c r="M670" s="368"/>
      <c r="N670" s="368"/>
      <c r="O670" s="368"/>
      <c r="P670" s="368"/>
      <c r="Q670" s="317"/>
      <c r="R670" s="317"/>
      <c r="S670" s="319"/>
      <c r="T670" s="319"/>
      <c r="U670" s="319"/>
      <c r="V670" s="17"/>
      <c r="W670" s="17"/>
      <c r="X670" s="317"/>
    </row>
    <row r="671" spans="1:24" s="29" customFormat="1" ht="15" customHeight="1" x14ac:dyDescent="0.3">
      <c r="A671" s="330"/>
      <c r="B671" s="320">
        <f>W671</f>
        <v>25.65</v>
      </c>
      <c r="C671" s="7" t="s">
        <v>29</v>
      </c>
      <c r="D671" s="7" t="s">
        <v>1</v>
      </c>
      <c r="E671" s="8">
        <v>1</v>
      </c>
      <c r="F671" s="18">
        <f>B671*E671</f>
        <v>25.65</v>
      </c>
      <c r="G671" s="317"/>
      <c r="H671" s="91"/>
      <c r="I671" s="316"/>
      <c r="J671" s="367" t="s">
        <v>221</v>
      </c>
      <c r="K671" s="367"/>
      <c r="L671" s="367"/>
      <c r="M671" s="367"/>
      <c r="N671" s="367"/>
      <c r="O671" s="17">
        <f>2.4*7+3*4+5.1*4+5.2+5.3+6+6.6*3</f>
        <v>85.5</v>
      </c>
      <c r="P671" s="7" t="s">
        <v>29</v>
      </c>
      <c r="Q671" s="369">
        <v>0.3</v>
      </c>
      <c r="R671" s="369"/>
      <c r="S671" s="369"/>
      <c r="T671" s="369"/>
      <c r="U671" s="369"/>
      <c r="V671" s="17">
        <f>O671*Q671</f>
        <v>25.65</v>
      </c>
      <c r="W671" s="56">
        <f>SUM(V671:V672)</f>
        <v>25.65</v>
      </c>
      <c r="X671" s="7" t="s">
        <v>29</v>
      </c>
    </row>
    <row r="672" spans="1:24" s="29" customFormat="1" x14ac:dyDescent="0.3">
      <c r="A672" s="330"/>
      <c r="B672" s="320"/>
      <c r="C672" s="317"/>
      <c r="D672" s="7" t="s">
        <v>2</v>
      </c>
      <c r="E672" s="8">
        <v>1</v>
      </c>
      <c r="F672" s="317"/>
      <c r="G672" s="18">
        <f>B671*E672</f>
        <v>25.65</v>
      </c>
      <c r="H672" s="91"/>
      <c r="I672" s="316"/>
      <c r="J672" s="367">
        <v>0</v>
      </c>
      <c r="K672" s="367"/>
      <c r="L672" s="367"/>
      <c r="M672" s="367"/>
      <c r="N672" s="367"/>
      <c r="O672" s="17">
        <v>0</v>
      </c>
      <c r="P672" s="7" t="s">
        <v>29</v>
      </c>
      <c r="Q672" s="369">
        <v>0.3</v>
      </c>
      <c r="R672" s="369"/>
      <c r="S672" s="369"/>
      <c r="T672" s="369"/>
      <c r="U672" s="369"/>
      <c r="V672" s="17">
        <f>O672*Q672</f>
        <v>0</v>
      </c>
    </row>
    <row r="673" spans="1:24" s="29" customFormat="1" x14ac:dyDescent="0.3">
      <c r="A673" s="94"/>
      <c r="B673" s="320"/>
      <c r="C673" s="317"/>
      <c r="D673" s="7"/>
      <c r="E673" s="8"/>
      <c r="F673" s="317"/>
      <c r="G673" s="18"/>
      <c r="H673" s="91"/>
      <c r="I673" s="94"/>
      <c r="J673" s="319"/>
      <c r="K673" s="319"/>
      <c r="L673" s="319"/>
      <c r="M673" s="319"/>
      <c r="N673" s="319"/>
      <c r="O673" s="17"/>
      <c r="P673" s="7"/>
      <c r="Q673" s="7"/>
      <c r="R673" s="7"/>
      <c r="S673" s="319"/>
      <c r="T673" s="319"/>
      <c r="U673" s="319"/>
      <c r="V673" s="17"/>
      <c r="W673" s="17"/>
      <c r="X673" s="317"/>
    </row>
    <row r="674" spans="1:24" s="29" customFormat="1" x14ac:dyDescent="0.3">
      <c r="A674" s="124" t="s">
        <v>20</v>
      </c>
      <c r="B674" s="348" t="s">
        <v>110</v>
      </c>
      <c r="C674" s="348"/>
      <c r="D674" s="348"/>
      <c r="E674" s="348"/>
      <c r="F674" s="150"/>
      <c r="G674" s="150"/>
      <c r="H674" s="91"/>
      <c r="I674" s="124" t="s">
        <v>20</v>
      </c>
      <c r="J674" s="348" t="s">
        <v>110</v>
      </c>
      <c r="K674" s="348"/>
      <c r="L674" s="348"/>
      <c r="M674" s="348"/>
      <c r="N674" s="348"/>
      <c r="O674" s="348"/>
      <c r="P674" s="348"/>
      <c r="Q674" s="3"/>
      <c r="R674" s="3"/>
      <c r="S674" s="152"/>
      <c r="T674" s="152"/>
      <c r="U674" s="152"/>
      <c r="V674" s="17"/>
      <c r="W674" s="17"/>
      <c r="X674" s="150"/>
    </row>
    <row r="675" spans="1:24" s="29" customFormat="1" ht="15" customHeight="1" x14ac:dyDescent="0.3">
      <c r="A675" s="101"/>
      <c r="B675" s="155">
        <f>W685</f>
        <v>37.804999999999993</v>
      </c>
      <c r="C675" s="150" t="s">
        <v>3</v>
      </c>
      <c r="D675" s="7" t="s">
        <v>1</v>
      </c>
      <c r="E675" s="8">
        <v>1</v>
      </c>
      <c r="F675" s="18">
        <f>B675*E675</f>
        <v>37.804999999999993</v>
      </c>
      <c r="G675" s="150"/>
      <c r="H675" s="91"/>
      <c r="I675" s="101"/>
      <c r="J675" s="367" t="s">
        <v>194</v>
      </c>
      <c r="K675" s="367"/>
      <c r="L675" s="367"/>
      <c r="M675" s="367"/>
      <c r="N675" s="367"/>
      <c r="O675" s="17">
        <f>17.2*2+10.1*2+2.1*2</f>
        <v>58.8</v>
      </c>
      <c r="P675" s="7" t="s">
        <v>29</v>
      </c>
      <c r="Q675" s="366">
        <v>0.3</v>
      </c>
      <c r="R675" s="366"/>
      <c r="S675" s="366"/>
      <c r="T675" s="366"/>
      <c r="U675" s="366"/>
      <c r="V675" s="17">
        <f>O675*Q675</f>
        <v>17.639999999999997</v>
      </c>
    </row>
    <row r="676" spans="1:24" s="29" customFormat="1" ht="15" customHeight="1" x14ac:dyDescent="0.3">
      <c r="A676" s="101"/>
      <c r="B676" s="155"/>
      <c r="C676" s="150"/>
      <c r="D676" s="7" t="s">
        <v>2</v>
      </c>
      <c r="E676" s="8">
        <v>1</v>
      </c>
      <c r="F676" s="150"/>
      <c r="G676" s="18">
        <f>B675*E676</f>
        <v>37.804999999999993</v>
      </c>
      <c r="H676" s="91"/>
      <c r="I676" s="101"/>
      <c r="J676" s="367" t="s">
        <v>206</v>
      </c>
      <c r="K676" s="367"/>
      <c r="L676" s="367"/>
      <c r="M676" s="367"/>
      <c r="N676" s="367"/>
      <c r="O676" s="17">
        <f>(2.1*3+1.2*4+0.9*7)*-1</f>
        <v>-17.400000000000002</v>
      </c>
      <c r="P676" s="7" t="s">
        <v>29</v>
      </c>
      <c r="Q676" s="366">
        <v>0.3</v>
      </c>
      <c r="R676" s="366"/>
      <c r="S676" s="366"/>
      <c r="T676" s="366"/>
      <c r="U676" s="366"/>
      <c r="V676" s="17">
        <f>O676*Q676</f>
        <v>-5.2200000000000006</v>
      </c>
    </row>
    <row r="677" spans="1:24" s="29" customFormat="1" x14ac:dyDescent="0.3">
      <c r="A677" s="101"/>
      <c r="B677" s="163"/>
      <c r="C677" s="158"/>
      <c r="D677" s="7"/>
      <c r="E677" s="8"/>
      <c r="F677" s="158"/>
      <c r="G677" s="18"/>
      <c r="H677" s="91"/>
      <c r="I677" s="101"/>
      <c r="J677" s="273" t="s">
        <v>71</v>
      </c>
      <c r="K677" s="273"/>
      <c r="L677" s="273"/>
      <c r="M677" s="273"/>
      <c r="N677" s="273"/>
      <c r="O677" s="17"/>
      <c r="P677" s="7"/>
      <c r="Q677" s="366"/>
      <c r="R677" s="366"/>
      <c r="S677" s="366"/>
      <c r="T677" s="366"/>
      <c r="U677" s="366"/>
      <c r="V677" s="17"/>
    </row>
    <row r="678" spans="1:24" s="29" customFormat="1" x14ac:dyDescent="0.3">
      <c r="A678" s="101"/>
      <c r="B678" s="278"/>
      <c r="C678" s="271"/>
      <c r="D678" s="7"/>
      <c r="E678" s="8"/>
      <c r="F678" s="271"/>
      <c r="G678" s="18"/>
      <c r="H678" s="91"/>
      <c r="I678" s="101"/>
      <c r="J678" s="293" t="s">
        <v>93</v>
      </c>
      <c r="K678" s="319">
        <v>2.1</v>
      </c>
      <c r="L678" s="319" t="s">
        <v>68</v>
      </c>
      <c r="M678" s="319">
        <v>3</v>
      </c>
      <c r="N678" s="319"/>
      <c r="O678" s="17">
        <f>K678*M678</f>
        <v>6.3000000000000007</v>
      </c>
      <c r="P678" s="7" t="s">
        <v>29</v>
      </c>
      <c r="Q678" s="7">
        <v>0.3</v>
      </c>
      <c r="R678" s="7" t="s">
        <v>73</v>
      </c>
      <c r="S678" s="319">
        <v>0.4</v>
      </c>
      <c r="T678" s="274" t="s">
        <v>68</v>
      </c>
      <c r="U678" s="274">
        <v>1</v>
      </c>
      <c r="V678" s="17">
        <f>(Q678+S678*U678)*O678</f>
        <v>4.41</v>
      </c>
      <c r="W678" s="17"/>
      <c r="X678" s="271"/>
    </row>
    <row r="679" spans="1:24" s="29" customFormat="1" x14ac:dyDescent="0.3">
      <c r="A679" s="101"/>
      <c r="B679" s="278"/>
      <c r="C679" s="271"/>
      <c r="D679" s="7"/>
      <c r="E679" s="8"/>
      <c r="F679" s="271"/>
      <c r="G679" s="18"/>
      <c r="H679" s="91"/>
      <c r="I679" s="101"/>
      <c r="J679" s="293" t="s">
        <v>94</v>
      </c>
      <c r="K679" s="319">
        <v>1.2</v>
      </c>
      <c r="L679" s="319" t="s">
        <v>68</v>
      </c>
      <c r="M679" s="319">
        <v>4</v>
      </c>
      <c r="N679" s="319"/>
      <c r="O679" s="17">
        <f>K679*M679</f>
        <v>4.8</v>
      </c>
      <c r="P679" s="7" t="s">
        <v>29</v>
      </c>
      <c r="Q679" s="7">
        <v>0.3</v>
      </c>
      <c r="R679" s="7" t="s">
        <v>73</v>
      </c>
      <c r="S679" s="319">
        <v>0.4</v>
      </c>
      <c r="T679" s="274" t="s">
        <v>68</v>
      </c>
      <c r="U679" s="274">
        <v>1</v>
      </c>
      <c r="V679" s="17">
        <f>(Q679+S679*U679)*O679</f>
        <v>3.36</v>
      </c>
      <c r="W679" s="17"/>
      <c r="X679" s="271"/>
    </row>
    <row r="680" spans="1:24" s="29" customFormat="1" x14ac:dyDescent="0.3">
      <c r="A680" s="101"/>
      <c r="B680" s="278"/>
      <c r="C680" s="271"/>
      <c r="D680" s="7"/>
      <c r="E680" s="8"/>
      <c r="F680" s="271"/>
      <c r="G680" s="18"/>
      <c r="H680" s="91"/>
      <c r="I680" s="101"/>
      <c r="J680" s="293" t="s">
        <v>95</v>
      </c>
      <c r="K680" s="319">
        <v>0.9</v>
      </c>
      <c r="L680" s="319" t="s">
        <v>68</v>
      </c>
      <c r="M680" s="319">
        <v>7</v>
      </c>
      <c r="N680" s="319"/>
      <c r="O680" s="17">
        <f>K680*M680</f>
        <v>6.3</v>
      </c>
      <c r="P680" s="7" t="s">
        <v>29</v>
      </c>
      <c r="Q680" s="7">
        <v>0.3</v>
      </c>
      <c r="R680" s="7" t="s">
        <v>73</v>
      </c>
      <c r="S680" s="319">
        <v>0.4</v>
      </c>
      <c r="T680" s="274" t="s">
        <v>68</v>
      </c>
      <c r="U680" s="274">
        <v>1</v>
      </c>
      <c r="V680" s="17">
        <f>(Q680+S680*U680)*O680</f>
        <v>4.4099999999999993</v>
      </c>
      <c r="W680" s="17"/>
      <c r="X680" s="271"/>
    </row>
    <row r="681" spans="1:24" s="29" customFormat="1" x14ac:dyDescent="0.3">
      <c r="A681" s="101"/>
      <c r="B681" s="278"/>
      <c r="C681" s="271"/>
      <c r="D681" s="7"/>
      <c r="E681" s="8"/>
      <c r="F681" s="271"/>
      <c r="G681" s="18"/>
      <c r="H681" s="91"/>
      <c r="I681" s="101"/>
      <c r="J681" s="293" t="s">
        <v>96</v>
      </c>
      <c r="K681" s="319">
        <v>2.2999999999999998</v>
      </c>
      <c r="L681" s="319" t="s">
        <v>68</v>
      </c>
      <c r="M681" s="319">
        <v>1</v>
      </c>
      <c r="N681" s="319"/>
      <c r="O681" s="17">
        <f>K681*M681</f>
        <v>2.2999999999999998</v>
      </c>
      <c r="P681" s="7" t="s">
        <v>29</v>
      </c>
      <c r="Q681" s="7">
        <v>0.3</v>
      </c>
      <c r="R681" s="7" t="s">
        <v>73</v>
      </c>
      <c r="S681" s="319">
        <v>0.4</v>
      </c>
      <c r="T681" s="274" t="s">
        <v>68</v>
      </c>
      <c r="U681" s="274">
        <v>1</v>
      </c>
      <c r="V681" s="17">
        <f>(Q681+S681*U681)*O681</f>
        <v>1.6099999999999999</v>
      </c>
      <c r="W681" s="17"/>
      <c r="X681" s="271"/>
    </row>
    <row r="682" spans="1:24" s="29" customFormat="1" x14ac:dyDescent="0.3">
      <c r="A682" s="101"/>
      <c r="B682" s="320"/>
      <c r="C682" s="317"/>
      <c r="D682" s="7"/>
      <c r="E682" s="8"/>
      <c r="F682" s="317"/>
      <c r="G682" s="18"/>
      <c r="H682" s="91"/>
      <c r="I682" s="101"/>
      <c r="J682" s="319" t="s">
        <v>88</v>
      </c>
      <c r="K682" s="319"/>
      <c r="L682" s="319"/>
      <c r="M682" s="319"/>
      <c r="N682" s="319"/>
      <c r="O682" s="17"/>
      <c r="P682" s="7"/>
      <c r="Q682" s="7"/>
      <c r="R682" s="7"/>
      <c r="S682" s="319"/>
      <c r="T682" s="319"/>
      <c r="U682" s="319"/>
      <c r="V682" s="17"/>
      <c r="W682" s="17"/>
      <c r="X682" s="317"/>
    </row>
    <row r="683" spans="1:24" s="29" customFormat="1" x14ac:dyDescent="0.3">
      <c r="A683" s="101"/>
      <c r="B683" s="320"/>
      <c r="C683" s="317"/>
      <c r="D683" s="7"/>
      <c r="E683" s="8"/>
      <c r="F683" s="317"/>
      <c r="G683" s="18"/>
      <c r="H683" s="91"/>
      <c r="I683" s="101"/>
      <c r="J683" s="367" t="s">
        <v>194</v>
      </c>
      <c r="K683" s="367"/>
      <c r="L683" s="367"/>
      <c r="M683" s="367"/>
      <c r="N683" s="367"/>
      <c r="O683" s="17">
        <f>17.2*2+10.1*2+2.1*2</f>
        <v>58.8</v>
      </c>
      <c r="P683" s="7" t="s">
        <v>29</v>
      </c>
      <c r="Q683" s="366">
        <v>0.15</v>
      </c>
      <c r="R683" s="366"/>
      <c r="S683" s="366"/>
      <c r="T683" s="366"/>
      <c r="U683" s="366"/>
      <c r="V683" s="17">
        <f>O683*Q683</f>
        <v>8.8199999999999985</v>
      </c>
      <c r="W683" s="17"/>
      <c r="X683" s="317"/>
    </row>
    <row r="684" spans="1:24" s="29" customFormat="1" x14ac:dyDescent="0.3">
      <c r="A684" s="101"/>
      <c r="B684" s="320"/>
      <c r="C684" s="317"/>
      <c r="D684" s="7"/>
      <c r="E684" s="8"/>
      <c r="F684" s="317"/>
      <c r="G684" s="18"/>
      <c r="H684" s="91"/>
      <c r="I684" s="101"/>
      <c r="J684" s="319" t="s">
        <v>259</v>
      </c>
      <c r="K684" s="319"/>
      <c r="L684" s="319"/>
      <c r="M684" s="319"/>
      <c r="N684" s="319"/>
      <c r="O684" s="17"/>
      <c r="P684" s="7"/>
      <c r="Q684" s="7"/>
      <c r="R684" s="7"/>
      <c r="S684" s="319"/>
      <c r="T684" s="319"/>
      <c r="U684" s="319"/>
      <c r="V684" s="17"/>
      <c r="W684" s="17"/>
      <c r="X684" s="317"/>
    </row>
    <row r="685" spans="1:24" s="29" customFormat="1" x14ac:dyDescent="0.3">
      <c r="A685" s="101"/>
      <c r="B685" s="278"/>
      <c r="C685" s="271"/>
      <c r="D685" s="7"/>
      <c r="E685" s="8"/>
      <c r="F685" s="271"/>
      <c r="G685" s="18"/>
      <c r="H685" s="91"/>
      <c r="I685" s="101"/>
      <c r="J685" s="367" t="s">
        <v>215</v>
      </c>
      <c r="K685" s="367"/>
      <c r="L685" s="367"/>
      <c r="M685" s="367"/>
      <c r="N685" s="367"/>
      <c r="O685" s="17">
        <f>1*4+1.5*2+2.25*1</f>
        <v>9.25</v>
      </c>
      <c r="P685" s="7" t="s">
        <v>29</v>
      </c>
      <c r="Q685" s="366">
        <v>0.3</v>
      </c>
      <c r="R685" s="366"/>
      <c r="S685" s="366"/>
      <c r="T685" s="366"/>
      <c r="U685" s="366"/>
      <c r="V685" s="17">
        <f>O685*Q685</f>
        <v>2.7749999999999999</v>
      </c>
      <c r="W685" s="56">
        <f>SUM(V675:V685)</f>
        <v>37.804999999999993</v>
      </c>
      <c r="X685" s="150" t="s">
        <v>3</v>
      </c>
    </row>
    <row r="686" spans="1:24" s="29" customFormat="1" x14ac:dyDescent="0.3">
      <c r="A686" s="101"/>
      <c r="B686" s="278"/>
      <c r="C686" s="271"/>
      <c r="D686" s="7"/>
      <c r="E686" s="8"/>
      <c r="F686" s="271"/>
      <c r="G686" s="18"/>
      <c r="H686" s="91"/>
      <c r="I686" s="101"/>
      <c r="J686" s="273"/>
      <c r="K686" s="273"/>
      <c r="L686" s="273"/>
      <c r="M686" s="273"/>
      <c r="N686" s="273"/>
      <c r="O686" s="17"/>
      <c r="P686" s="7"/>
      <c r="Q686" s="85"/>
      <c r="R686" s="85"/>
      <c r="S686" s="85"/>
      <c r="T686" s="85"/>
      <c r="U686" s="85"/>
      <c r="V686" s="17"/>
      <c r="W686" s="17"/>
      <c r="X686" s="271"/>
    </row>
    <row r="687" spans="1:24" s="23" customFormat="1" ht="15.6" x14ac:dyDescent="0.3">
      <c r="A687" s="94"/>
      <c r="B687" s="41" t="s">
        <v>31</v>
      </c>
      <c r="C687" s="20"/>
      <c r="D687" s="11"/>
      <c r="E687" s="16"/>
      <c r="F687" s="21">
        <f>SUM(F628:F686)</f>
        <v>1389.4050000000002</v>
      </c>
      <c r="G687" s="21">
        <f>SUM(G628:G686)</f>
        <v>1389.4050000000002</v>
      </c>
      <c r="H687" s="91"/>
      <c r="I687" s="94"/>
      <c r="J687" s="54"/>
      <c r="K687" s="54"/>
      <c r="L687" s="54"/>
      <c r="M687" s="54"/>
      <c r="N687" s="54"/>
      <c r="O687" s="59"/>
      <c r="P687" s="11"/>
      <c r="Q687" s="11"/>
      <c r="R687" s="11"/>
      <c r="S687" s="66"/>
      <c r="T687" s="66"/>
      <c r="U687" s="66"/>
      <c r="V687" s="17"/>
      <c r="W687" s="17"/>
      <c r="X687" s="67"/>
    </row>
    <row r="688" spans="1:24" s="22" customFormat="1" x14ac:dyDescent="0.3">
      <c r="A688" s="94"/>
      <c r="B688" s="68"/>
      <c r="C688" s="67"/>
      <c r="D688" s="67"/>
      <c r="E688" s="67"/>
      <c r="F688" s="67"/>
      <c r="G688" s="67"/>
      <c r="H688" s="91"/>
      <c r="I688" s="94"/>
      <c r="J688" s="66"/>
      <c r="K688" s="66"/>
      <c r="L688" s="66"/>
      <c r="M688" s="66"/>
      <c r="N688" s="66"/>
      <c r="O688" s="17"/>
      <c r="P688" s="67"/>
      <c r="Q688" s="67"/>
      <c r="R688" s="67"/>
      <c r="S688" s="66"/>
      <c r="T688" s="66"/>
      <c r="U688" s="66"/>
      <c r="V688" s="17"/>
      <c r="W688" s="17"/>
      <c r="X688" s="67"/>
    </row>
    <row r="689" spans="1:24" s="22" customFormat="1" x14ac:dyDescent="0.3">
      <c r="A689" s="94"/>
      <c r="B689" s="68"/>
      <c r="C689" s="67"/>
      <c r="D689" s="67"/>
      <c r="E689" s="67"/>
      <c r="F689" s="67"/>
      <c r="G689" s="67"/>
      <c r="H689" s="91"/>
      <c r="I689" s="94"/>
      <c r="J689" s="66"/>
      <c r="K689" s="66"/>
      <c r="L689" s="66"/>
      <c r="M689" s="66"/>
      <c r="N689" s="66"/>
      <c r="O689" s="17"/>
      <c r="P689" s="67"/>
      <c r="Q689" s="67"/>
      <c r="R689" s="67"/>
      <c r="S689" s="66"/>
      <c r="T689" s="66"/>
      <c r="U689" s="66"/>
      <c r="V689" s="17"/>
      <c r="W689" s="17"/>
      <c r="X689" s="67"/>
    </row>
    <row r="690" spans="1:24" s="177" customFormat="1" ht="15.6" x14ac:dyDescent="0.3">
      <c r="A690" s="330"/>
      <c r="B690" s="220" t="s">
        <v>144</v>
      </c>
      <c r="E690" s="221"/>
      <c r="H690" s="91"/>
      <c r="I690" s="296"/>
      <c r="J690" s="221" t="s">
        <v>144</v>
      </c>
    </row>
    <row r="691" spans="1:24" s="177" customFormat="1" ht="13.8" x14ac:dyDescent="0.25">
      <c r="A691" s="123" t="s">
        <v>0</v>
      </c>
      <c r="B691" s="353" t="s">
        <v>145</v>
      </c>
      <c r="C691" s="353"/>
      <c r="D691" s="353"/>
      <c r="E691" s="353"/>
      <c r="H691" s="91"/>
      <c r="I691" s="123" t="s">
        <v>0</v>
      </c>
      <c r="J691" s="353" t="s">
        <v>145</v>
      </c>
      <c r="K691" s="353"/>
      <c r="L691" s="353"/>
      <c r="M691" s="353"/>
    </row>
    <row r="692" spans="1:24" s="177" customFormat="1" ht="13.8" x14ac:dyDescent="0.25">
      <c r="A692" s="330"/>
      <c r="B692" s="185">
        <f>W692</f>
        <v>291.005</v>
      </c>
      <c r="C692" s="177" t="s">
        <v>3</v>
      </c>
      <c r="D692" s="7" t="s">
        <v>1</v>
      </c>
      <c r="E692" s="8">
        <v>1</v>
      </c>
      <c r="F692" s="18">
        <f>B692*E692</f>
        <v>291.005</v>
      </c>
      <c r="H692" s="91"/>
      <c r="I692" s="296"/>
      <c r="J692" s="17">
        <f>W311</f>
        <v>455.49</v>
      </c>
      <c r="K692" s="17">
        <f>W315*0.2</f>
        <v>17.100000000000001</v>
      </c>
      <c r="L692" s="17">
        <f>-W537</f>
        <v>-177.98500000000001</v>
      </c>
      <c r="M692" s="17">
        <f>-W540</f>
        <v>-3.5999999999999996</v>
      </c>
      <c r="N692" s="17"/>
      <c r="O692" s="17">
        <f>SUM(J692:N693)</f>
        <v>291.005</v>
      </c>
      <c r="P692" s="7" t="s">
        <v>3</v>
      </c>
      <c r="Q692" s="7"/>
      <c r="R692" s="7"/>
      <c r="S692" s="50"/>
      <c r="T692" s="50"/>
      <c r="U692" s="50"/>
      <c r="V692" s="17">
        <f>O692</f>
        <v>291.005</v>
      </c>
      <c r="W692" s="56">
        <f>V692</f>
        <v>291.005</v>
      </c>
      <c r="X692" s="7" t="s">
        <v>3</v>
      </c>
    </row>
    <row r="693" spans="1:24" s="177" customFormat="1" ht="13.8" x14ac:dyDescent="0.25">
      <c r="A693" s="330"/>
      <c r="B693" s="185"/>
      <c r="D693" s="7" t="s">
        <v>2</v>
      </c>
      <c r="E693" s="8">
        <v>1</v>
      </c>
      <c r="G693" s="18">
        <f>B692*E693</f>
        <v>291.005</v>
      </c>
      <c r="H693" s="91"/>
      <c r="I693" s="296"/>
      <c r="J693" s="17">
        <v>0</v>
      </c>
      <c r="K693" s="17"/>
    </row>
    <row r="694" spans="1:24" s="177" customFormat="1" ht="13.8" x14ac:dyDescent="0.25">
      <c r="A694" s="330"/>
      <c r="B694" s="185"/>
      <c r="D694" s="7"/>
      <c r="E694" s="8"/>
      <c r="G694" s="18"/>
      <c r="H694" s="91"/>
      <c r="I694" s="296"/>
    </row>
    <row r="695" spans="1:24" s="177" customFormat="1" ht="13.8" x14ac:dyDescent="0.25">
      <c r="A695" s="123" t="s">
        <v>12</v>
      </c>
      <c r="B695" s="353" t="s">
        <v>146</v>
      </c>
      <c r="C695" s="353"/>
      <c r="D695" s="353"/>
      <c r="E695" s="353"/>
      <c r="H695" s="91"/>
      <c r="I695" s="123" t="s">
        <v>12</v>
      </c>
      <c r="J695" s="353" t="s">
        <v>146</v>
      </c>
      <c r="K695" s="353"/>
      <c r="L695" s="353"/>
      <c r="M695" s="353"/>
    </row>
    <row r="696" spans="1:24" s="177" customFormat="1" ht="13.8" x14ac:dyDescent="0.25">
      <c r="A696" s="330"/>
      <c r="B696" s="185">
        <f>W696</f>
        <v>124.22000000000001</v>
      </c>
      <c r="C696" s="177" t="s">
        <v>3</v>
      </c>
      <c r="D696" s="7" t="s">
        <v>1</v>
      </c>
      <c r="E696" s="8">
        <v>1</v>
      </c>
      <c r="F696" s="18">
        <f>B696*E696</f>
        <v>124.22000000000001</v>
      </c>
      <c r="H696" s="91"/>
      <c r="I696" s="296"/>
      <c r="J696" s="183">
        <f>W618</f>
        <v>124.22000000000001</v>
      </c>
      <c r="K696" s="17">
        <f>W613</f>
        <v>0</v>
      </c>
      <c r="L696" s="17">
        <v>0</v>
      </c>
      <c r="M696" s="17">
        <f>-W527</f>
        <v>0</v>
      </c>
      <c r="N696" s="17"/>
      <c r="O696" s="17">
        <f>SUM(J696:N697)</f>
        <v>124.22000000000001</v>
      </c>
      <c r="P696" s="7" t="s">
        <v>3</v>
      </c>
      <c r="Q696" s="7"/>
      <c r="R696" s="7"/>
      <c r="S696" s="50"/>
      <c r="T696" s="50"/>
      <c r="U696" s="50"/>
      <c r="V696" s="17">
        <f>O696</f>
        <v>124.22000000000001</v>
      </c>
      <c r="W696" s="56">
        <f>V696</f>
        <v>124.22000000000001</v>
      </c>
      <c r="X696" s="7" t="s">
        <v>3</v>
      </c>
    </row>
    <row r="697" spans="1:24" s="177" customFormat="1" ht="13.8" x14ac:dyDescent="0.25">
      <c r="A697" s="330"/>
      <c r="B697" s="185"/>
      <c r="D697" s="7" t="s">
        <v>2</v>
      </c>
      <c r="E697" s="8">
        <v>1</v>
      </c>
      <c r="G697" s="18">
        <f>B696*E697</f>
        <v>124.22000000000001</v>
      </c>
      <c r="H697" s="91"/>
      <c r="I697" s="296"/>
      <c r="J697" s="17"/>
    </row>
    <row r="698" spans="1:24" s="177" customFormat="1" ht="13.8" x14ac:dyDescent="0.25">
      <c r="A698" s="330"/>
      <c r="B698" s="185"/>
      <c r="D698" s="7"/>
      <c r="E698" s="8"/>
      <c r="G698" s="18"/>
      <c r="H698" s="91"/>
      <c r="I698" s="296"/>
    </row>
    <row r="699" spans="1:24" s="177" customFormat="1" ht="13.8" x14ac:dyDescent="0.25">
      <c r="A699" s="123" t="s">
        <v>4</v>
      </c>
      <c r="B699" s="353" t="s">
        <v>147</v>
      </c>
      <c r="C699" s="353"/>
      <c r="D699" s="353"/>
      <c r="E699" s="353"/>
      <c r="H699" s="91"/>
      <c r="I699" s="123" t="s">
        <v>4</v>
      </c>
      <c r="J699" s="178" t="s">
        <v>148</v>
      </c>
      <c r="K699" s="178"/>
      <c r="L699" s="178"/>
      <c r="M699" s="178"/>
    </row>
    <row r="700" spans="1:24" s="177" customFormat="1" ht="13.8" x14ac:dyDescent="0.25">
      <c r="A700" s="330"/>
      <c r="B700" s="185">
        <f>W700</f>
        <v>415.22500000000002</v>
      </c>
      <c r="C700" s="177" t="s">
        <v>3</v>
      </c>
      <c r="D700" s="7" t="s">
        <v>1</v>
      </c>
      <c r="E700" s="8">
        <v>1</v>
      </c>
      <c r="F700" s="18">
        <f>B700*E700</f>
        <v>415.22500000000002</v>
      </c>
      <c r="H700" s="91"/>
      <c r="I700" s="296"/>
      <c r="J700" s="295">
        <f>W692</f>
        <v>291.005</v>
      </c>
      <c r="K700" s="17">
        <f>W696</f>
        <v>124.22000000000001</v>
      </c>
      <c r="O700" s="122">
        <f>SUM(J700:N700)</f>
        <v>415.22500000000002</v>
      </c>
      <c r="P700" s="7" t="s">
        <v>3</v>
      </c>
      <c r="Q700" s="7"/>
      <c r="R700" s="7"/>
      <c r="S700" s="50"/>
      <c r="T700" s="50"/>
      <c r="U700" s="50"/>
      <c r="V700" s="17">
        <f>O700</f>
        <v>415.22500000000002</v>
      </c>
      <c r="W700" s="56">
        <f>V700</f>
        <v>415.22500000000002</v>
      </c>
      <c r="X700" s="7" t="s">
        <v>3</v>
      </c>
    </row>
    <row r="701" spans="1:24" s="177" customFormat="1" ht="13.8" x14ac:dyDescent="0.25">
      <c r="A701" s="330"/>
      <c r="B701" s="185"/>
      <c r="D701" s="7" t="s">
        <v>2</v>
      </c>
      <c r="E701" s="8">
        <v>1</v>
      </c>
      <c r="G701" s="18">
        <f>B700*E701</f>
        <v>415.22500000000002</v>
      </c>
      <c r="H701" s="91"/>
      <c r="I701" s="296"/>
    </row>
    <row r="702" spans="1:24" s="177" customFormat="1" ht="13.8" x14ac:dyDescent="0.25">
      <c r="A702" s="330"/>
      <c r="B702" s="185"/>
      <c r="D702" s="7"/>
      <c r="E702" s="8"/>
      <c r="G702" s="18"/>
      <c r="H702" s="91"/>
      <c r="I702" s="296"/>
    </row>
    <row r="703" spans="1:24" s="177" customFormat="1" ht="13.8" x14ac:dyDescent="0.25">
      <c r="A703" s="123" t="s">
        <v>5</v>
      </c>
      <c r="B703" s="353" t="s">
        <v>149</v>
      </c>
      <c r="C703" s="353"/>
      <c r="D703" s="353"/>
      <c r="E703" s="353"/>
      <c r="H703" s="91"/>
      <c r="I703" s="123" t="s">
        <v>5</v>
      </c>
      <c r="J703" s="353" t="s">
        <v>149</v>
      </c>
      <c r="K703" s="353"/>
      <c r="L703" s="353"/>
      <c r="M703" s="353"/>
    </row>
    <row r="704" spans="1:24" s="177" customFormat="1" ht="13.8" x14ac:dyDescent="0.25">
      <c r="A704" s="330"/>
      <c r="B704" s="185">
        <f>W706</f>
        <v>138.41775000000001</v>
      </c>
      <c r="C704" s="177" t="s">
        <v>3</v>
      </c>
      <c r="D704" s="7" t="s">
        <v>1</v>
      </c>
      <c r="E704" s="8">
        <v>1</v>
      </c>
      <c r="F704" s="18">
        <f>B704*E704</f>
        <v>138.41775000000001</v>
      </c>
      <c r="H704" s="91"/>
      <c r="I704" s="296"/>
      <c r="J704" s="17" t="s">
        <v>150</v>
      </c>
      <c r="K704" s="17"/>
      <c r="L704" s="17">
        <f>W409</f>
        <v>73.94</v>
      </c>
      <c r="O704" s="122">
        <f>SUM(J704:N704)</f>
        <v>73.94</v>
      </c>
      <c r="P704" s="7" t="s">
        <v>3</v>
      </c>
      <c r="Q704" s="366">
        <v>1.1000000000000001</v>
      </c>
      <c r="R704" s="366"/>
      <c r="S704" s="366"/>
      <c r="T704" s="366"/>
      <c r="U704" s="366"/>
      <c r="V704" s="17">
        <f>O704*Q704</f>
        <v>81.334000000000003</v>
      </c>
    </row>
    <row r="705" spans="1:24" s="177" customFormat="1" ht="13.8" x14ac:dyDescent="0.25">
      <c r="A705" s="330"/>
      <c r="B705" s="185"/>
      <c r="D705" s="7" t="s">
        <v>2</v>
      </c>
      <c r="E705" s="8">
        <v>1</v>
      </c>
      <c r="G705" s="18">
        <f>B704*E705</f>
        <v>138.41775000000001</v>
      </c>
      <c r="H705" s="91"/>
      <c r="I705" s="296"/>
      <c r="J705" s="177" t="s">
        <v>184</v>
      </c>
      <c r="L705" s="17">
        <v>0</v>
      </c>
      <c r="O705" s="122">
        <f>SUM(J705:N705)</f>
        <v>0</v>
      </c>
      <c r="P705" s="7" t="s">
        <v>29</v>
      </c>
      <c r="Q705" s="366">
        <v>0.2</v>
      </c>
      <c r="R705" s="366"/>
      <c r="S705" s="366"/>
      <c r="T705" s="366"/>
      <c r="U705" s="366"/>
      <c r="V705" s="17">
        <f>O705*Q705</f>
        <v>0</v>
      </c>
    </row>
    <row r="706" spans="1:24" s="177" customFormat="1" ht="13.8" x14ac:dyDescent="0.25">
      <c r="A706" s="330"/>
      <c r="B706" s="185"/>
      <c r="D706" s="7"/>
      <c r="E706" s="8"/>
      <c r="G706" s="18"/>
      <c r="H706" s="91"/>
      <c r="I706" s="296"/>
      <c r="J706" s="258" t="s">
        <v>257</v>
      </c>
      <c r="L706" s="17">
        <f>W434</f>
        <v>30.843749999999993</v>
      </c>
      <c r="O706" s="122">
        <f>SUM(J706:N706)</f>
        <v>30.843749999999993</v>
      </c>
      <c r="P706" s="7" t="s">
        <v>3</v>
      </c>
      <c r="Q706" s="366">
        <v>1</v>
      </c>
      <c r="R706" s="366"/>
      <c r="S706" s="366"/>
      <c r="T706" s="366"/>
      <c r="U706" s="366"/>
      <c r="V706" s="17">
        <f>O706*Q706</f>
        <v>30.843749999999993</v>
      </c>
      <c r="W706" s="56">
        <f>SUM(V704:V707)</f>
        <v>138.41775000000001</v>
      </c>
      <c r="X706" s="177" t="s">
        <v>3</v>
      </c>
    </row>
    <row r="707" spans="1:24" s="177" customFormat="1" ht="13.8" x14ac:dyDescent="0.25">
      <c r="A707" s="330"/>
      <c r="B707" s="185"/>
      <c r="D707" s="7"/>
      <c r="E707" s="8"/>
      <c r="G707" s="18"/>
      <c r="H707" s="91"/>
      <c r="I707" s="296"/>
      <c r="J707" s="177" t="s">
        <v>258</v>
      </c>
      <c r="L707" s="17">
        <f>W430</f>
        <v>26.24</v>
      </c>
      <c r="O707" s="122">
        <f>SUM(J707:N707)</f>
        <v>26.24</v>
      </c>
      <c r="P707" s="7" t="s">
        <v>3</v>
      </c>
      <c r="Q707" s="366">
        <v>1</v>
      </c>
      <c r="R707" s="366"/>
      <c r="S707" s="366"/>
      <c r="T707" s="366"/>
      <c r="U707" s="366"/>
      <c r="V707" s="17">
        <f>O707*Q707</f>
        <v>26.24</v>
      </c>
    </row>
    <row r="708" spans="1:24" s="177" customFormat="1" ht="13.8" x14ac:dyDescent="0.25">
      <c r="A708" s="330"/>
      <c r="B708" s="41" t="s">
        <v>31</v>
      </c>
      <c r="C708" s="20"/>
      <c r="D708" s="11"/>
      <c r="E708" s="16"/>
      <c r="F708" s="21">
        <f>SUM(F692:F707)</f>
        <v>968.86775000000011</v>
      </c>
      <c r="G708" s="21">
        <f>SUM(G692:G707)</f>
        <v>968.86775000000011</v>
      </c>
      <c r="H708" s="91"/>
      <c r="I708" s="296"/>
    </row>
    <row r="709" spans="1:24" s="29" customFormat="1" x14ac:dyDescent="0.3">
      <c r="A709" s="330"/>
      <c r="B709" s="185"/>
      <c r="C709" s="177"/>
      <c r="D709" s="7"/>
      <c r="E709" s="8"/>
      <c r="F709" s="177"/>
      <c r="G709" s="18"/>
      <c r="H709" s="91"/>
      <c r="I709" s="296"/>
      <c r="J709" s="180"/>
      <c r="K709" s="180"/>
      <c r="L709" s="180"/>
      <c r="M709" s="180"/>
      <c r="N709" s="180"/>
      <c r="O709" s="48"/>
      <c r="P709" s="7"/>
      <c r="Q709" s="7"/>
      <c r="R709" s="7"/>
      <c r="S709" s="49"/>
      <c r="T709" s="49"/>
      <c r="U709" s="49"/>
      <c r="V709" s="17"/>
      <c r="W709" s="17"/>
      <c r="X709" s="177"/>
    </row>
    <row r="710" spans="1:24" s="29" customFormat="1" x14ac:dyDescent="0.3">
      <c r="A710" s="330"/>
      <c r="B710" s="185"/>
      <c r="C710" s="177"/>
      <c r="D710" s="7"/>
      <c r="E710" s="8"/>
      <c r="F710" s="177"/>
      <c r="G710" s="18"/>
      <c r="H710" s="91"/>
      <c r="I710" s="296"/>
      <c r="J710" s="180"/>
      <c r="K710" s="180"/>
      <c r="L710" s="180"/>
      <c r="M710" s="180"/>
      <c r="N710" s="180"/>
      <c r="O710" s="48"/>
      <c r="P710" s="7"/>
      <c r="Q710" s="7"/>
      <c r="R710" s="7"/>
      <c r="S710" s="49"/>
      <c r="T710" s="49"/>
      <c r="U710" s="49"/>
      <c r="V710" s="17"/>
      <c r="W710" s="17"/>
      <c r="X710" s="177"/>
    </row>
    <row r="711" spans="1:24" s="28" customFormat="1" ht="15" customHeight="1" x14ac:dyDescent="0.3">
      <c r="A711" s="210"/>
      <c r="B711" s="222" t="s">
        <v>151</v>
      </c>
      <c r="C711" s="177"/>
      <c r="D711" s="177"/>
      <c r="E711" s="96"/>
      <c r="F711" s="177"/>
      <c r="H711" s="91"/>
      <c r="I711" s="210"/>
    </row>
    <row r="712" spans="1:24" s="28" customFormat="1" ht="15" customHeight="1" x14ac:dyDescent="0.3">
      <c r="A712" s="210"/>
      <c r="B712" s="185" t="s">
        <v>152</v>
      </c>
      <c r="C712" s="177"/>
      <c r="D712" s="177"/>
      <c r="E712" s="96"/>
      <c r="F712" s="177"/>
      <c r="H712" s="91"/>
      <c r="I712" s="210"/>
    </row>
    <row r="713" spans="1:24" s="28" customFormat="1" ht="15" customHeight="1" x14ac:dyDescent="0.3">
      <c r="A713" s="210"/>
      <c r="B713" s="185" t="s">
        <v>153</v>
      </c>
      <c r="C713" s="177"/>
      <c r="D713" s="177"/>
      <c r="E713" s="96"/>
      <c r="F713" s="177"/>
      <c r="H713" s="91"/>
      <c r="I713" s="210"/>
    </row>
    <row r="714" spans="1:24" s="28" customFormat="1" ht="15" customHeight="1" x14ac:dyDescent="0.3">
      <c r="A714" s="210"/>
      <c r="B714" s="185">
        <v>1</v>
      </c>
      <c r="C714" s="177" t="s">
        <v>10</v>
      </c>
      <c r="D714" s="7" t="s">
        <v>1</v>
      </c>
      <c r="E714" s="8">
        <v>1</v>
      </c>
      <c r="F714" s="18">
        <f>B714*E714</f>
        <v>1</v>
      </c>
      <c r="G714" s="177"/>
      <c r="H714" s="91"/>
      <c r="I714" s="210"/>
    </row>
    <row r="715" spans="1:24" s="28" customFormat="1" ht="15" customHeight="1" x14ac:dyDescent="0.3">
      <c r="A715" s="210"/>
      <c r="B715" s="185"/>
      <c r="C715" s="177"/>
      <c r="D715" s="7" t="s">
        <v>2</v>
      </c>
      <c r="E715" s="8">
        <v>1</v>
      </c>
      <c r="F715" s="177"/>
      <c r="G715" s="18">
        <f>B714*E715</f>
        <v>1</v>
      </c>
      <c r="H715" s="91"/>
      <c r="I715" s="210"/>
    </row>
    <row r="716" spans="1:24" s="28" customFormat="1" ht="15" customHeight="1" x14ac:dyDescent="0.3">
      <c r="A716" s="210"/>
      <c r="B716" s="185"/>
      <c r="C716" s="177"/>
      <c r="D716" s="7"/>
      <c r="E716" s="8"/>
      <c r="F716" s="177"/>
      <c r="H716" s="91"/>
      <c r="I716" s="210"/>
    </row>
    <row r="717" spans="1:24" s="28" customFormat="1" ht="15" customHeight="1" x14ac:dyDescent="0.3">
      <c r="A717" s="210"/>
      <c r="B717" s="41" t="s">
        <v>31</v>
      </c>
      <c r="C717" s="20"/>
      <c r="D717" s="11"/>
      <c r="E717" s="16"/>
      <c r="F717" s="21">
        <f>SUM(F714:F716)</f>
        <v>1</v>
      </c>
      <c r="G717" s="21">
        <f>SUM(G715:G716)</f>
        <v>1</v>
      </c>
      <c r="H717" s="91"/>
      <c r="I717" s="210"/>
    </row>
    <row r="718" spans="1:24" s="28" customFormat="1" x14ac:dyDescent="0.3">
      <c r="A718" s="330"/>
      <c r="B718" s="185"/>
      <c r="C718" s="177"/>
      <c r="D718" s="177"/>
      <c r="E718" s="177"/>
      <c r="F718" s="177"/>
      <c r="G718" s="177"/>
      <c r="H718" s="91"/>
      <c r="I718" s="296"/>
      <c r="J718" s="180"/>
      <c r="K718" s="180"/>
      <c r="L718" s="180"/>
      <c r="M718" s="180"/>
      <c r="N718" s="180"/>
      <c r="O718" s="61"/>
      <c r="P718" s="177"/>
      <c r="Q718" s="177"/>
      <c r="R718" s="177"/>
      <c r="S718" s="49"/>
      <c r="T718" s="49"/>
      <c r="U718" s="49"/>
      <c r="V718" s="177"/>
      <c r="W718" s="177"/>
      <c r="X718" s="177"/>
    </row>
    <row r="719" spans="1:24" s="28" customFormat="1" x14ac:dyDescent="0.3">
      <c r="A719" s="330"/>
      <c r="B719" s="185"/>
      <c r="C719" s="177"/>
      <c r="D719" s="177"/>
      <c r="E719" s="177"/>
      <c r="F719" s="177"/>
      <c r="G719" s="177"/>
      <c r="H719" s="91"/>
      <c r="I719" s="296"/>
      <c r="J719" s="180"/>
      <c r="K719" s="180"/>
      <c r="L719" s="180"/>
      <c r="M719" s="180"/>
      <c r="N719" s="180"/>
      <c r="O719" s="61"/>
      <c r="P719" s="177"/>
      <c r="Q719" s="177"/>
      <c r="R719" s="177"/>
      <c r="S719" s="49"/>
      <c r="T719" s="49"/>
      <c r="U719" s="49"/>
      <c r="V719" s="177"/>
      <c r="W719" s="177"/>
      <c r="X719" s="177"/>
    </row>
    <row r="720" spans="1:24" s="28" customFormat="1" ht="15" customHeight="1" x14ac:dyDescent="0.3">
      <c r="A720" s="210"/>
      <c r="B720" s="222" t="s">
        <v>154</v>
      </c>
      <c r="C720" s="177"/>
      <c r="D720" s="177"/>
      <c r="E720" s="96"/>
      <c r="F720" s="177"/>
      <c r="H720" s="91"/>
      <c r="I720" s="210"/>
    </row>
    <row r="721" spans="1:21" s="28" customFormat="1" ht="15" customHeight="1" x14ac:dyDescent="0.3">
      <c r="A721" s="210"/>
      <c r="B721" s="223" t="s">
        <v>162</v>
      </c>
      <c r="C721" s="177"/>
      <c r="D721" s="177"/>
      <c r="E721" s="96"/>
      <c r="F721" s="177"/>
      <c r="H721" s="91"/>
      <c r="I721" s="210"/>
    </row>
    <row r="722" spans="1:21" s="28" customFormat="1" ht="15" customHeight="1" x14ac:dyDescent="0.3">
      <c r="A722" s="210"/>
      <c r="B722" s="223" t="s">
        <v>161</v>
      </c>
      <c r="C722" s="177"/>
      <c r="D722" s="177"/>
      <c r="E722" s="96"/>
      <c r="F722" s="177"/>
      <c r="H722" s="91"/>
      <c r="I722" s="210"/>
    </row>
    <row r="723" spans="1:21" s="28" customFormat="1" ht="15" customHeight="1" x14ac:dyDescent="0.3">
      <c r="A723" s="210"/>
      <c r="B723" s="185">
        <v>1</v>
      </c>
      <c r="C723" s="177" t="s">
        <v>10</v>
      </c>
      <c r="D723" s="7" t="s">
        <v>1</v>
      </c>
      <c r="E723" s="8">
        <v>1</v>
      </c>
      <c r="F723" s="18">
        <f>B723*E723</f>
        <v>1</v>
      </c>
      <c r="G723" s="177"/>
      <c r="H723" s="91"/>
      <c r="I723" s="210"/>
    </row>
    <row r="724" spans="1:21" s="28" customFormat="1" ht="15" customHeight="1" x14ac:dyDescent="0.3">
      <c r="A724" s="210"/>
      <c r="B724" s="185"/>
      <c r="C724" s="177"/>
      <c r="D724" s="7" t="s">
        <v>2</v>
      </c>
      <c r="E724" s="8">
        <v>1</v>
      </c>
      <c r="F724" s="177"/>
      <c r="G724" s="18">
        <f>B723*E724</f>
        <v>1</v>
      </c>
      <c r="H724" s="91"/>
      <c r="I724" s="210"/>
    </row>
    <row r="725" spans="1:21" s="28" customFormat="1" ht="15" customHeight="1" x14ac:dyDescent="0.3">
      <c r="A725" s="210"/>
      <c r="B725" s="185"/>
      <c r="C725" s="177"/>
      <c r="D725" s="7"/>
      <c r="E725" s="8"/>
      <c r="F725" s="177"/>
      <c r="H725" s="91"/>
      <c r="I725" s="210"/>
    </row>
    <row r="726" spans="1:21" s="28" customFormat="1" ht="15" customHeight="1" x14ac:dyDescent="0.3">
      <c r="A726" s="210"/>
      <c r="B726" s="41" t="s">
        <v>31</v>
      </c>
      <c r="C726" s="20"/>
      <c r="D726" s="11"/>
      <c r="E726" s="16"/>
      <c r="F726" s="21">
        <f>SUM(F723:F725)</f>
        <v>1</v>
      </c>
      <c r="G726" s="21">
        <f>SUM(G724:G725)</f>
        <v>1</v>
      </c>
      <c r="H726" s="91"/>
      <c r="I726" s="210"/>
    </row>
    <row r="727" spans="1:21" s="28" customFormat="1" ht="15" customHeight="1" x14ac:dyDescent="0.3">
      <c r="A727" s="210"/>
      <c r="B727" s="185"/>
      <c r="C727" s="177"/>
      <c r="D727" s="177"/>
      <c r="E727" s="96"/>
      <c r="F727" s="177"/>
      <c r="H727" s="91"/>
      <c r="I727" s="210"/>
    </row>
    <row r="728" spans="1:21" s="188" customFormat="1" ht="13.8" x14ac:dyDescent="0.25">
      <c r="A728" s="330"/>
      <c r="B728" s="190"/>
      <c r="H728" s="91"/>
      <c r="I728" s="296"/>
      <c r="J728" s="189"/>
      <c r="K728" s="189"/>
      <c r="L728" s="189"/>
      <c r="M728" s="189"/>
      <c r="N728" s="189"/>
      <c r="O728" s="61"/>
      <c r="S728" s="49"/>
      <c r="T728" s="49"/>
      <c r="U728" s="49"/>
    </row>
    <row r="729" spans="1:21" s="188" customFormat="1" ht="15.6" x14ac:dyDescent="0.3">
      <c r="A729" s="330"/>
      <c r="B729" s="231" t="s">
        <v>158</v>
      </c>
      <c r="E729" s="226"/>
      <c r="H729" s="91"/>
      <c r="I729" s="296"/>
    </row>
    <row r="730" spans="1:21" s="188" customFormat="1" ht="13.8" x14ac:dyDescent="0.25">
      <c r="A730" s="330"/>
      <c r="B730" s="353" t="s">
        <v>159</v>
      </c>
      <c r="C730" s="353"/>
      <c r="D730" s="353"/>
      <c r="E730" s="353"/>
      <c r="H730" s="91"/>
      <c r="I730" s="296"/>
    </row>
    <row r="731" spans="1:21" s="188" customFormat="1" ht="13.8" x14ac:dyDescent="0.25">
      <c r="A731" s="330"/>
      <c r="B731" s="188">
        <v>1</v>
      </c>
      <c r="C731" s="188" t="s">
        <v>10</v>
      </c>
      <c r="D731" s="227" t="s">
        <v>1</v>
      </c>
      <c r="E731" s="228">
        <v>1</v>
      </c>
      <c r="F731" s="18">
        <f>B731*E731</f>
        <v>1</v>
      </c>
      <c r="H731" s="91"/>
      <c r="I731" s="296"/>
    </row>
    <row r="732" spans="1:21" s="188" customFormat="1" ht="13.8" x14ac:dyDescent="0.25">
      <c r="A732" s="330"/>
      <c r="D732" s="227" t="s">
        <v>2</v>
      </c>
      <c r="E732" s="228">
        <v>1</v>
      </c>
      <c r="G732" s="18">
        <f>B731*E732</f>
        <v>1</v>
      </c>
      <c r="H732" s="91"/>
      <c r="I732" s="296"/>
    </row>
    <row r="733" spans="1:21" s="188" customFormat="1" ht="13.8" x14ac:dyDescent="0.25">
      <c r="A733" s="330"/>
      <c r="D733" s="227"/>
      <c r="E733" s="228"/>
      <c r="G733" s="18"/>
      <c r="H733" s="91"/>
      <c r="I733" s="296"/>
    </row>
    <row r="734" spans="1:21" s="188" customFormat="1" ht="15.6" x14ac:dyDescent="0.3">
      <c r="A734" s="330"/>
      <c r="B734" s="232" t="s">
        <v>31</v>
      </c>
      <c r="C734" s="232"/>
      <c r="D734" s="229"/>
      <c r="E734" s="230"/>
      <c r="F734" s="233">
        <f>SUM(F731:F732)</f>
        <v>1</v>
      </c>
      <c r="G734" s="233">
        <f>SUM(G731:G732)</f>
        <v>1</v>
      </c>
      <c r="H734" s="91"/>
      <c r="I734" s="296"/>
    </row>
    <row r="735" spans="1:21" s="188" customFormat="1" ht="13.8" x14ac:dyDescent="0.25">
      <c r="A735" s="330"/>
      <c r="B735" s="190"/>
      <c r="H735" s="91"/>
      <c r="I735" s="296"/>
      <c r="J735" s="189"/>
      <c r="K735" s="189"/>
      <c r="L735" s="189"/>
      <c r="M735" s="189"/>
      <c r="N735" s="189"/>
      <c r="O735" s="61"/>
      <c r="S735" s="49"/>
      <c r="T735" s="49"/>
      <c r="U735" s="49"/>
    </row>
    <row r="736" spans="1:21" s="188" customFormat="1" ht="13.8" x14ac:dyDescent="0.25">
      <c r="A736" s="330"/>
      <c r="B736" s="190"/>
      <c r="H736" s="91"/>
      <c r="I736" s="296"/>
      <c r="J736" s="189"/>
      <c r="K736" s="189"/>
      <c r="L736" s="189"/>
      <c r="M736" s="189"/>
      <c r="N736" s="189"/>
      <c r="O736" s="61"/>
      <c r="S736" s="49"/>
      <c r="T736" s="49"/>
      <c r="U736" s="49"/>
    </row>
    <row r="737" spans="1:21" s="188" customFormat="1" ht="15.6" x14ac:dyDescent="0.3">
      <c r="A737" s="330"/>
      <c r="B737" s="231" t="s">
        <v>157</v>
      </c>
      <c r="E737" s="226"/>
      <c r="H737" s="91"/>
      <c r="I737" s="296"/>
    </row>
    <row r="738" spans="1:21" s="188" customFormat="1" ht="13.8" x14ac:dyDescent="0.25">
      <c r="A738" s="330"/>
      <c r="B738" s="353" t="s">
        <v>160</v>
      </c>
      <c r="C738" s="353"/>
      <c r="D738" s="353"/>
      <c r="E738" s="353"/>
      <c r="H738" s="91"/>
      <c r="I738" s="296"/>
    </row>
    <row r="739" spans="1:21" s="188" customFormat="1" ht="13.8" x14ac:dyDescent="0.25">
      <c r="A739" s="330"/>
      <c r="B739" s="188">
        <v>1</v>
      </c>
      <c r="C739" s="188" t="s">
        <v>10</v>
      </c>
      <c r="D739" s="227" t="s">
        <v>1</v>
      </c>
      <c r="E739" s="228">
        <v>1</v>
      </c>
      <c r="F739" s="18">
        <f>B739*E739</f>
        <v>1</v>
      </c>
      <c r="H739" s="91"/>
      <c r="I739" s="296"/>
    </row>
    <row r="740" spans="1:21" s="188" customFormat="1" ht="13.8" x14ac:dyDescent="0.25">
      <c r="A740" s="330"/>
      <c r="D740" s="227" t="s">
        <v>2</v>
      </c>
      <c r="E740" s="228">
        <v>1</v>
      </c>
      <c r="G740" s="18">
        <f>B739*E740</f>
        <v>1</v>
      </c>
      <c r="H740" s="91"/>
      <c r="I740" s="296"/>
    </row>
    <row r="741" spans="1:21" s="188" customFormat="1" ht="13.8" x14ac:dyDescent="0.25">
      <c r="A741" s="330"/>
      <c r="D741" s="227"/>
      <c r="E741" s="228"/>
      <c r="G741" s="18"/>
      <c r="H741" s="91"/>
      <c r="I741" s="296"/>
    </row>
    <row r="742" spans="1:21" s="188" customFormat="1" ht="15.6" x14ac:dyDescent="0.3">
      <c r="A742" s="330"/>
      <c r="B742" s="232" t="s">
        <v>31</v>
      </c>
      <c r="C742" s="232"/>
      <c r="D742" s="229"/>
      <c r="E742" s="230"/>
      <c r="F742" s="233">
        <f>SUM(F739:F740)</f>
        <v>1</v>
      </c>
      <c r="G742" s="233">
        <f>SUM(G739:G740)</f>
        <v>1</v>
      </c>
      <c r="H742" s="91"/>
      <c r="I742" s="296"/>
    </row>
    <row r="743" spans="1:21" s="188" customFormat="1" ht="13.8" x14ac:dyDescent="0.25">
      <c r="A743" s="330"/>
      <c r="H743" s="91"/>
      <c r="I743" s="296"/>
    </row>
    <row r="744" spans="1:21" s="188" customFormat="1" ht="13.8" x14ac:dyDescent="0.25">
      <c r="A744" s="330"/>
      <c r="H744" s="91"/>
      <c r="I744" s="296"/>
    </row>
    <row r="745" spans="1:21" s="188" customFormat="1" ht="15.6" x14ac:dyDescent="0.3">
      <c r="A745" s="330"/>
      <c r="B745" s="232" t="s">
        <v>288</v>
      </c>
      <c r="H745" s="91"/>
      <c r="I745" s="296"/>
    </row>
    <row r="746" spans="1:21" s="188" customFormat="1" ht="27.75" customHeight="1" x14ac:dyDescent="0.25">
      <c r="A746" s="330"/>
      <c r="B746" s="362" t="s">
        <v>289</v>
      </c>
      <c r="C746" s="362"/>
      <c r="D746" s="362"/>
      <c r="E746" s="362"/>
      <c r="F746" s="323"/>
      <c r="G746" s="323"/>
      <c r="H746" s="91"/>
      <c r="I746" s="296"/>
    </row>
    <row r="747" spans="1:21" s="188" customFormat="1" ht="13.8" x14ac:dyDescent="0.25">
      <c r="A747" s="330"/>
      <c r="B747" s="323">
        <v>1</v>
      </c>
      <c r="C747" s="323" t="s">
        <v>10</v>
      </c>
      <c r="D747" s="227" t="s">
        <v>1</v>
      </c>
      <c r="E747" s="228">
        <v>1</v>
      </c>
      <c r="F747" s="18">
        <f>B747*E747</f>
        <v>1</v>
      </c>
      <c r="G747" s="323"/>
      <c r="H747" s="91"/>
      <c r="I747" s="296"/>
      <c r="J747" s="189"/>
      <c r="K747" s="189"/>
      <c r="L747" s="189"/>
      <c r="M747" s="189"/>
      <c r="N747" s="189"/>
      <c r="O747" s="61"/>
      <c r="S747" s="49"/>
      <c r="T747" s="49"/>
      <c r="U747" s="49"/>
    </row>
    <row r="748" spans="1:21" s="188" customFormat="1" ht="13.8" x14ac:dyDescent="0.25">
      <c r="A748" s="330"/>
      <c r="B748" s="323"/>
      <c r="C748" s="323"/>
      <c r="D748" s="227" t="s">
        <v>2</v>
      </c>
      <c r="E748" s="228">
        <v>1</v>
      </c>
      <c r="F748" s="323"/>
      <c r="G748" s="18">
        <f>B747*E748</f>
        <v>1</v>
      </c>
      <c r="H748" s="91"/>
      <c r="I748" s="296"/>
      <c r="J748" s="189"/>
      <c r="K748" s="189"/>
      <c r="L748" s="189"/>
      <c r="M748" s="189"/>
      <c r="N748" s="189"/>
      <c r="O748" s="61"/>
      <c r="S748" s="49"/>
      <c r="T748" s="49"/>
      <c r="U748" s="49"/>
    </row>
    <row r="749" spans="1:21" s="188" customFormat="1" ht="13.8" x14ac:dyDescent="0.25">
      <c r="A749" s="330"/>
      <c r="B749" s="323"/>
      <c r="C749" s="323"/>
      <c r="D749" s="227"/>
      <c r="E749" s="228"/>
      <c r="F749" s="323"/>
      <c r="G749" s="18"/>
      <c r="H749" s="91"/>
      <c r="I749" s="296"/>
      <c r="J749" s="189"/>
      <c r="K749" s="189"/>
      <c r="L749" s="189"/>
      <c r="M749" s="189"/>
      <c r="N749" s="189"/>
      <c r="O749" s="61"/>
      <c r="S749" s="49"/>
      <c r="T749" s="49"/>
      <c r="U749" s="49"/>
    </row>
    <row r="750" spans="1:21" s="188" customFormat="1" ht="15.6" x14ac:dyDescent="0.3">
      <c r="A750" s="330"/>
      <c r="B750" s="232" t="s">
        <v>31</v>
      </c>
      <c r="C750" s="232"/>
      <c r="D750" s="229"/>
      <c r="E750" s="230"/>
      <c r="F750" s="233">
        <f>SUM(F747:F748)</f>
        <v>1</v>
      </c>
      <c r="G750" s="233">
        <f>SUM(G747:G748)</f>
        <v>1</v>
      </c>
      <c r="H750" s="91"/>
      <c r="I750" s="296"/>
      <c r="J750" s="189"/>
      <c r="K750" s="189"/>
      <c r="L750" s="189"/>
      <c r="M750" s="189"/>
      <c r="N750" s="189"/>
      <c r="O750" s="61"/>
      <c r="S750" s="49"/>
      <c r="T750" s="49"/>
      <c r="U750" s="49"/>
    </row>
    <row r="751" spans="1:21" s="188" customFormat="1" ht="13.8" x14ac:dyDescent="0.25">
      <c r="A751" s="330"/>
      <c r="B751" s="190"/>
      <c r="H751" s="91"/>
      <c r="I751" s="296"/>
      <c r="J751" s="189"/>
      <c r="K751" s="189"/>
      <c r="L751" s="189"/>
      <c r="M751" s="189"/>
      <c r="N751" s="189"/>
      <c r="O751" s="61"/>
      <c r="S751" s="49"/>
      <c r="T751" s="49"/>
      <c r="U751" s="49"/>
    </row>
    <row r="752" spans="1:21" s="188" customFormat="1" ht="13.8" x14ac:dyDescent="0.25">
      <c r="A752" s="330"/>
      <c r="B752" s="190"/>
      <c r="H752" s="91"/>
      <c r="I752" s="296"/>
      <c r="J752" s="189"/>
      <c r="K752" s="189"/>
      <c r="L752" s="189"/>
      <c r="M752" s="189"/>
      <c r="N752" s="189"/>
      <c r="O752" s="61"/>
      <c r="S752" s="49"/>
      <c r="T752" s="49"/>
      <c r="U752" s="49"/>
    </row>
    <row r="753" spans="1:21" s="188" customFormat="1" ht="13.8" x14ac:dyDescent="0.25">
      <c r="A753" s="330"/>
      <c r="B753" s="190"/>
      <c r="H753" s="91"/>
      <c r="I753" s="296"/>
      <c r="J753" s="189"/>
      <c r="K753" s="189"/>
      <c r="L753" s="189"/>
      <c r="M753" s="189"/>
      <c r="N753" s="189"/>
      <c r="O753" s="61"/>
      <c r="S753" s="49"/>
      <c r="T753" s="49"/>
      <c r="U753" s="49"/>
    </row>
    <row r="754" spans="1:21" s="188" customFormat="1" ht="13.8" x14ac:dyDescent="0.25">
      <c r="A754" s="330"/>
      <c r="B754" s="190"/>
      <c r="H754" s="91"/>
      <c r="I754" s="296"/>
      <c r="J754" s="189"/>
      <c r="K754" s="189"/>
      <c r="L754" s="189"/>
      <c r="M754" s="189"/>
      <c r="N754" s="189"/>
      <c r="O754" s="61"/>
      <c r="S754" s="49"/>
      <c r="T754" s="49"/>
      <c r="U754" s="49"/>
    </row>
    <row r="755" spans="1:21" s="188" customFormat="1" ht="13.8" x14ac:dyDescent="0.25">
      <c r="A755" s="330"/>
      <c r="B755" s="190"/>
      <c r="H755" s="91"/>
      <c r="I755" s="296"/>
      <c r="J755" s="189"/>
      <c r="K755" s="189"/>
      <c r="L755" s="189"/>
      <c r="M755" s="189"/>
      <c r="N755" s="189"/>
      <c r="O755" s="61"/>
      <c r="S755" s="49"/>
      <c r="T755" s="49"/>
      <c r="U755" s="49"/>
    </row>
    <row r="756" spans="1:21" s="188" customFormat="1" ht="13.8" x14ac:dyDescent="0.25">
      <c r="A756" s="330"/>
      <c r="B756" s="190"/>
      <c r="H756" s="91"/>
      <c r="I756" s="296"/>
      <c r="J756" s="189"/>
      <c r="K756" s="189"/>
      <c r="L756" s="189"/>
      <c r="M756" s="189"/>
      <c r="N756" s="189"/>
      <c r="O756" s="61"/>
      <c r="S756" s="49"/>
      <c r="T756" s="49"/>
      <c r="U756" s="49"/>
    </row>
    <row r="757" spans="1:21" s="188" customFormat="1" ht="13.8" x14ac:dyDescent="0.25">
      <c r="A757" s="330"/>
      <c r="B757" s="190"/>
      <c r="H757" s="91"/>
      <c r="I757" s="296"/>
      <c r="J757" s="189"/>
      <c r="K757" s="189"/>
      <c r="L757" s="189"/>
      <c r="M757" s="189"/>
      <c r="N757" s="189"/>
      <c r="O757" s="61"/>
      <c r="S757" s="49"/>
      <c r="T757" s="49"/>
      <c r="U757" s="49"/>
    </row>
    <row r="758" spans="1:21" s="188" customFormat="1" ht="13.8" x14ac:dyDescent="0.25">
      <c r="A758" s="330"/>
      <c r="B758" s="190"/>
      <c r="H758" s="91"/>
      <c r="I758" s="296"/>
      <c r="J758" s="189"/>
      <c r="K758" s="189"/>
      <c r="L758" s="189"/>
      <c r="M758" s="189"/>
      <c r="N758" s="189"/>
      <c r="O758" s="61"/>
      <c r="S758" s="49"/>
      <c r="T758" s="49"/>
      <c r="U758" s="49"/>
    </row>
    <row r="759" spans="1:21" s="188" customFormat="1" ht="13.8" x14ac:dyDescent="0.25">
      <c r="A759" s="330"/>
      <c r="B759" s="190"/>
      <c r="H759" s="91"/>
      <c r="I759" s="296"/>
      <c r="J759" s="189"/>
      <c r="K759" s="189"/>
      <c r="L759" s="189"/>
      <c r="M759" s="189"/>
      <c r="N759" s="189"/>
      <c r="O759" s="61"/>
      <c r="S759" s="49"/>
      <c r="T759" s="49"/>
      <c r="U759" s="49"/>
    </row>
  </sheetData>
  <mergeCells count="443">
    <mergeCell ref="J164:N164"/>
    <mergeCell ref="Q536:U536"/>
    <mergeCell ref="B746:E746"/>
    <mergeCell ref="Q677:U677"/>
    <mergeCell ref="Q638:U638"/>
    <mergeCell ref="B738:E738"/>
    <mergeCell ref="B730:E730"/>
    <mergeCell ref="J667:N667"/>
    <mergeCell ref="J666:N666"/>
    <mergeCell ref="J654:N654"/>
    <mergeCell ref="J635:P635"/>
    <mergeCell ref="B587:E587"/>
    <mergeCell ref="J619:N619"/>
    <mergeCell ref="J618:N618"/>
    <mergeCell ref="B617:E617"/>
    <mergeCell ref="J544:N544"/>
    <mergeCell ref="B674:E674"/>
    <mergeCell ref="J674:P674"/>
    <mergeCell ref="J644:N644"/>
    <mergeCell ref="B639:E639"/>
    <mergeCell ref="B647:E647"/>
    <mergeCell ref="B608:E608"/>
    <mergeCell ref="J617:M617"/>
    <mergeCell ref="J629:P629"/>
    <mergeCell ref="B523:E523"/>
    <mergeCell ref="Q209:U209"/>
    <mergeCell ref="B155:E155"/>
    <mergeCell ref="J253:N253"/>
    <mergeCell ref="Q534:U534"/>
    <mergeCell ref="J535:N535"/>
    <mergeCell ref="Q535:U535"/>
    <mergeCell ref="J270:N270"/>
    <mergeCell ref="B221:E221"/>
    <mergeCell ref="J221:N221"/>
    <mergeCell ref="Q334:U334"/>
    <mergeCell ref="Q290:S290"/>
    <mergeCell ref="Q235:S235"/>
    <mergeCell ref="J524:N524"/>
    <mergeCell ref="J525:N525"/>
    <mergeCell ref="J454:S454"/>
    <mergeCell ref="B532:E532"/>
    <mergeCell ref="B454:E454"/>
    <mergeCell ref="J455:N455"/>
    <mergeCell ref="J517:N517"/>
    <mergeCell ref="J534:N534"/>
    <mergeCell ref="B486:E486"/>
    <mergeCell ref="J155:P155"/>
    <mergeCell ref="J169:N169"/>
    <mergeCell ref="B104:E104"/>
    <mergeCell ref="Q66:U66"/>
    <mergeCell ref="Q67:U67"/>
    <mergeCell ref="Q70:U70"/>
    <mergeCell ref="Q79:U79"/>
    <mergeCell ref="Q80:U80"/>
    <mergeCell ref="Q68:U68"/>
    <mergeCell ref="J125:N125"/>
    <mergeCell ref="J134:P134"/>
    <mergeCell ref="J109:N109"/>
    <mergeCell ref="J99:P99"/>
    <mergeCell ref="Q88:U88"/>
    <mergeCell ref="Q81:U81"/>
    <mergeCell ref="Q73:U73"/>
    <mergeCell ref="Q77:U77"/>
    <mergeCell ref="J115:P115"/>
    <mergeCell ref="J124:N124"/>
    <mergeCell ref="Q117:U117"/>
    <mergeCell ref="J91:P91"/>
    <mergeCell ref="Q116:U116"/>
    <mergeCell ref="J101:N101"/>
    <mergeCell ref="J87:P87"/>
    <mergeCell ref="J84:N84"/>
    <mergeCell ref="Q84:U84"/>
    <mergeCell ref="I10:X10"/>
    <mergeCell ref="B76:E76"/>
    <mergeCell ref="J76:P76"/>
    <mergeCell ref="B134:E134"/>
    <mergeCell ref="B99:E99"/>
    <mergeCell ref="B123:E123"/>
    <mergeCell ref="J123:P123"/>
    <mergeCell ref="F40:G40"/>
    <mergeCell ref="J65:P65"/>
    <mergeCell ref="B91:E91"/>
    <mergeCell ref="B55:E55"/>
    <mergeCell ref="J73:N73"/>
    <mergeCell ref="J56:N56"/>
    <mergeCell ref="B83:E83"/>
    <mergeCell ref="J55:P55"/>
    <mergeCell ref="J83:P83"/>
    <mergeCell ref="J72:P72"/>
    <mergeCell ref="B111:E111"/>
    <mergeCell ref="J111:P111"/>
    <mergeCell ref="B115:E115"/>
    <mergeCell ref="J100:N100"/>
    <mergeCell ref="J104:P104"/>
    <mergeCell ref="J102:N102"/>
    <mergeCell ref="Q112:U112"/>
    <mergeCell ref="B268:E268"/>
    <mergeCell ref="B280:E280"/>
    <mergeCell ref="B229:E229"/>
    <mergeCell ref="B225:E225"/>
    <mergeCell ref="J240:N240"/>
    <mergeCell ref="J5:S5"/>
    <mergeCell ref="B72:E72"/>
    <mergeCell ref="F39:G39"/>
    <mergeCell ref="J57:N57"/>
    <mergeCell ref="Q69:U69"/>
    <mergeCell ref="B5:E5"/>
    <mergeCell ref="A10:G10"/>
    <mergeCell ref="A9:G9"/>
    <mergeCell ref="B65:E65"/>
    <mergeCell ref="J59:P59"/>
    <mergeCell ref="J71:N71"/>
    <mergeCell ref="I9:X9"/>
    <mergeCell ref="B87:E87"/>
    <mergeCell ref="F41:G41"/>
    <mergeCell ref="A13:G13"/>
    <mergeCell ref="B44:E44"/>
    <mergeCell ref="J58:N58"/>
    <mergeCell ref="B59:E59"/>
    <mergeCell ref="Q78:U78"/>
    <mergeCell ref="B251:E251"/>
    <mergeCell ref="B238:E238"/>
    <mergeCell ref="J167:N167"/>
    <mergeCell ref="B170:E170"/>
    <mergeCell ref="J183:P183"/>
    <mergeCell ref="J176:N176"/>
    <mergeCell ref="B208:E208"/>
    <mergeCell ref="J223:N223"/>
    <mergeCell ref="J181:N181"/>
    <mergeCell ref="J177:P177"/>
    <mergeCell ref="J235:N235"/>
    <mergeCell ref="B246:E246"/>
    <mergeCell ref="J168:N168"/>
    <mergeCell ref="J209:N209"/>
    <mergeCell ref="B234:E234"/>
    <mergeCell ref="J234:N234"/>
    <mergeCell ref="B220:E220"/>
    <mergeCell ref="J214:N214"/>
    <mergeCell ref="J213:N213"/>
    <mergeCell ref="J131:N131"/>
    <mergeCell ref="Q113:U113"/>
    <mergeCell ref="J132:N132"/>
    <mergeCell ref="J152:N152"/>
    <mergeCell ref="Q142:U142"/>
    <mergeCell ref="J129:N129"/>
    <mergeCell ref="J150:N150"/>
    <mergeCell ref="J128:N128"/>
    <mergeCell ref="J142:N142"/>
    <mergeCell ref="B141:E141"/>
    <mergeCell ref="J141:P141"/>
    <mergeCell ref="B191:E191"/>
    <mergeCell ref="B162:E162"/>
    <mergeCell ref="J163:N163"/>
    <mergeCell ref="J498:S498"/>
    <mergeCell ref="J486:S486"/>
    <mergeCell ref="J466:S466"/>
    <mergeCell ref="B276:E276"/>
    <mergeCell ref="J276:P276"/>
    <mergeCell ref="B382:E382"/>
    <mergeCell ref="J289:N289"/>
    <mergeCell ref="Q365:U365"/>
    <mergeCell ref="Q357:U357"/>
    <mergeCell ref="Q352:U352"/>
    <mergeCell ref="J348:N348"/>
    <mergeCell ref="J269:N269"/>
    <mergeCell ref="J320:N320"/>
    <mergeCell ref="J314:N314"/>
    <mergeCell ref="B288:E288"/>
    <mergeCell ref="J378:P378"/>
    <mergeCell ref="J151:N151"/>
    <mergeCell ref="J162:P162"/>
    <mergeCell ref="B355:E355"/>
    <mergeCell ref="B284:E284"/>
    <mergeCell ref="J278:N278"/>
    <mergeCell ref="J297:N297"/>
    <mergeCell ref="Q286:S286"/>
    <mergeCell ref="Q285:U285"/>
    <mergeCell ref="J298:N298"/>
    <mergeCell ref="B296:E296"/>
    <mergeCell ref="J277:N277"/>
    <mergeCell ref="Q227:S227"/>
    <mergeCell ref="Q252:U252"/>
    <mergeCell ref="J238:N238"/>
    <mergeCell ref="J268:P268"/>
    <mergeCell ref="Q253:U253"/>
    <mergeCell ref="Q255:U255"/>
    <mergeCell ref="Q298:U298"/>
    <mergeCell ref="Q297:U297"/>
    <mergeCell ref="Q254:U254"/>
    <mergeCell ref="Q270:U270"/>
    <mergeCell ref="Q263:U263"/>
    <mergeCell ref="Q266:U266"/>
    <mergeCell ref="Q274:U274"/>
    <mergeCell ref="Q269:U269"/>
    <mergeCell ref="J254:N254"/>
    <mergeCell ref="J280:M280"/>
    <mergeCell ref="Q222:S222"/>
    <mergeCell ref="Q223:S223"/>
    <mergeCell ref="J247:N247"/>
    <mergeCell ref="J252:N252"/>
    <mergeCell ref="J251:P251"/>
    <mergeCell ref="J220:P220"/>
    <mergeCell ref="Q231:S231"/>
    <mergeCell ref="J233:P233"/>
    <mergeCell ref="J248:N248"/>
    <mergeCell ref="J249:N249"/>
    <mergeCell ref="Q239:S239"/>
    <mergeCell ref="J225:N225"/>
    <mergeCell ref="Q226:S226"/>
    <mergeCell ref="J227:N227"/>
    <mergeCell ref="J236:N236"/>
    <mergeCell ref="J246:P246"/>
    <mergeCell ref="J229:N229"/>
    <mergeCell ref="Q230:S230"/>
    <mergeCell ref="J231:N231"/>
    <mergeCell ref="B356:E356"/>
    <mergeCell ref="J382:P382"/>
    <mergeCell ref="B450:E450"/>
    <mergeCell ref="J364:P364"/>
    <mergeCell ref="B364:E364"/>
    <mergeCell ref="J379:N379"/>
    <mergeCell ref="J445:S445"/>
    <mergeCell ref="B360:E360"/>
    <mergeCell ref="Q362:U362"/>
    <mergeCell ref="Q361:U361"/>
    <mergeCell ref="Q358:U358"/>
    <mergeCell ref="J358:N358"/>
    <mergeCell ref="J356:P356"/>
    <mergeCell ref="J376:N376"/>
    <mergeCell ref="J366:N366"/>
    <mergeCell ref="J390:S390"/>
    <mergeCell ref="J403:N403"/>
    <mergeCell ref="J447:N447"/>
    <mergeCell ref="J357:N357"/>
    <mergeCell ref="J383:N383"/>
    <mergeCell ref="B390:E390"/>
    <mergeCell ref="B428:E428"/>
    <mergeCell ref="B378:E378"/>
    <mergeCell ref="J448:N448"/>
    <mergeCell ref="B466:E466"/>
    <mergeCell ref="J450:S450"/>
    <mergeCell ref="J456:N456"/>
    <mergeCell ref="Q456:U456"/>
    <mergeCell ref="Q384:U384"/>
    <mergeCell ref="J439:N439"/>
    <mergeCell ref="J462:S462"/>
    <mergeCell ref="J428:S428"/>
    <mergeCell ref="Q366:U366"/>
    <mergeCell ref="Q375:U375"/>
    <mergeCell ref="B445:E445"/>
    <mergeCell ref="J452:N452"/>
    <mergeCell ref="J464:N464"/>
    <mergeCell ref="J451:N451"/>
    <mergeCell ref="J463:N463"/>
    <mergeCell ref="B498:E498"/>
    <mergeCell ref="B502:E502"/>
    <mergeCell ref="J502:S502"/>
    <mergeCell ref="Q503:U503"/>
    <mergeCell ref="B458:E458"/>
    <mergeCell ref="J467:N467"/>
    <mergeCell ref="J468:N468"/>
    <mergeCell ref="B474:E474"/>
    <mergeCell ref="J490:S490"/>
    <mergeCell ref="J492:N492"/>
    <mergeCell ref="J488:N488"/>
    <mergeCell ref="B490:E490"/>
    <mergeCell ref="J500:N500"/>
    <mergeCell ref="B478:E478"/>
    <mergeCell ref="J478:S478"/>
    <mergeCell ref="J496:N496"/>
    <mergeCell ref="J499:N499"/>
    <mergeCell ref="J458:S458"/>
    <mergeCell ref="B470:E470"/>
    <mergeCell ref="Q471:U471"/>
    <mergeCell ref="B462:E462"/>
    <mergeCell ref="J487:N487"/>
    <mergeCell ref="J470:S470"/>
    <mergeCell ref="J495:N495"/>
    <mergeCell ref="B506:E506"/>
    <mergeCell ref="J506:S506"/>
    <mergeCell ref="J530:N530"/>
    <mergeCell ref="J516:N516"/>
    <mergeCell ref="J528:N528"/>
    <mergeCell ref="J503:N503"/>
    <mergeCell ref="B515:E515"/>
    <mergeCell ref="J622:N622"/>
    <mergeCell ref="J543:M543"/>
    <mergeCell ref="B547:E547"/>
    <mergeCell ref="J547:M547"/>
    <mergeCell ref="B551:E551"/>
    <mergeCell ref="Q533:U533"/>
    <mergeCell ref="J608:M608"/>
    <mergeCell ref="B616:E616"/>
    <mergeCell ref="B539:E539"/>
    <mergeCell ref="J532:M532"/>
    <mergeCell ref="J533:N533"/>
    <mergeCell ref="J537:N537"/>
    <mergeCell ref="B527:E527"/>
    <mergeCell ref="J529:N529"/>
    <mergeCell ref="B519:E519"/>
    <mergeCell ref="J520:N520"/>
    <mergeCell ref="J521:N521"/>
    <mergeCell ref="B567:E567"/>
    <mergeCell ref="J567:Q567"/>
    <mergeCell ref="J645:N645"/>
    <mergeCell ref="J539:M539"/>
    <mergeCell ref="J540:N540"/>
    <mergeCell ref="Q540:U540"/>
    <mergeCell ref="B543:E543"/>
    <mergeCell ref="B621:E621"/>
    <mergeCell ref="J621:S621"/>
    <mergeCell ref="Q637:U637"/>
    <mergeCell ref="B643:E643"/>
    <mergeCell ref="B559:E559"/>
    <mergeCell ref="J551:M551"/>
    <mergeCell ref="J560:N560"/>
    <mergeCell ref="J552:N552"/>
    <mergeCell ref="B555:E555"/>
    <mergeCell ref="J559:M559"/>
    <mergeCell ref="J571:Q571"/>
    <mergeCell ref="B575:E575"/>
    <mergeCell ref="J561:N561"/>
    <mergeCell ref="J623:N623"/>
    <mergeCell ref="J634:P634"/>
    <mergeCell ref="J636:N636"/>
    <mergeCell ref="J639:P639"/>
    <mergeCell ref="B579:E579"/>
    <mergeCell ref="J579:M579"/>
    <mergeCell ref="Q675:U675"/>
    <mergeCell ref="B653:E653"/>
    <mergeCell ref="J661:P661"/>
    <mergeCell ref="B634:E634"/>
    <mergeCell ref="B583:E583"/>
    <mergeCell ref="J583:M583"/>
    <mergeCell ref="B600:E600"/>
    <mergeCell ref="J595:S595"/>
    <mergeCell ref="J587:M587"/>
    <mergeCell ref="B595:E595"/>
    <mergeCell ref="J628:P628"/>
    <mergeCell ref="J668:N668"/>
    <mergeCell ref="J655:N655"/>
    <mergeCell ref="J665:P665"/>
    <mergeCell ref="B665:E665"/>
    <mergeCell ref="B635:E635"/>
    <mergeCell ref="B629:E629"/>
    <mergeCell ref="B628:E628"/>
    <mergeCell ref="Q707:U707"/>
    <mergeCell ref="B571:E571"/>
    <mergeCell ref="B233:E233"/>
    <mergeCell ref="Q353:U353"/>
    <mergeCell ref="Q706:U706"/>
    <mergeCell ref="B604:E604"/>
    <mergeCell ref="J691:M691"/>
    <mergeCell ref="Q472:U472"/>
    <mergeCell ref="J474:S474"/>
    <mergeCell ref="J504:N504"/>
    <mergeCell ref="B657:E657"/>
    <mergeCell ref="J657:P657"/>
    <mergeCell ref="B661:E661"/>
    <mergeCell ref="Q636:U636"/>
    <mergeCell ref="B691:E691"/>
    <mergeCell ref="Q705:U705"/>
    <mergeCell ref="B695:E695"/>
    <mergeCell ref="J695:M695"/>
    <mergeCell ref="B699:E699"/>
    <mergeCell ref="B703:E703"/>
    <mergeCell ref="J703:M703"/>
    <mergeCell ref="Q704:U704"/>
    <mergeCell ref="B591:E591"/>
    <mergeCell ref="J591:M591"/>
    <mergeCell ref="Q179:U179"/>
    <mergeCell ref="J184:N184"/>
    <mergeCell ref="B183:E183"/>
    <mergeCell ref="Q184:U184"/>
    <mergeCell ref="J189:N189"/>
    <mergeCell ref="Q214:S214"/>
    <mergeCell ref="J149:P149"/>
    <mergeCell ref="Q180:U180"/>
    <mergeCell ref="Q178:U178"/>
    <mergeCell ref="Q185:U185"/>
    <mergeCell ref="J210:N210"/>
    <mergeCell ref="J191:P191"/>
    <mergeCell ref="Q201:U201"/>
    <mergeCell ref="Q196:U196"/>
    <mergeCell ref="J185:N185"/>
    <mergeCell ref="Q188:U188"/>
    <mergeCell ref="Q210:S210"/>
    <mergeCell ref="Q206:U206"/>
    <mergeCell ref="Q213:U213"/>
    <mergeCell ref="J208:M208"/>
    <mergeCell ref="J166:N166"/>
    <mergeCell ref="J170:P170"/>
    <mergeCell ref="B212:E212"/>
    <mergeCell ref="B149:E149"/>
    <mergeCell ref="J556:N556"/>
    <mergeCell ref="Q676:U676"/>
    <mergeCell ref="Q537:U537"/>
    <mergeCell ref="J239:N239"/>
    <mergeCell ref="Q236:S236"/>
    <mergeCell ref="J285:N285"/>
    <mergeCell ref="J332:P332"/>
    <mergeCell ref="Q320:U320"/>
    <mergeCell ref="Q339:U339"/>
    <mergeCell ref="J255:N255"/>
    <mergeCell ref="J675:N675"/>
    <mergeCell ref="J676:N676"/>
    <mergeCell ref="J575:Q575"/>
    <mergeCell ref="J361:N361"/>
    <mergeCell ref="J362:N362"/>
    <mergeCell ref="J360:P360"/>
    <mergeCell ref="J339:N339"/>
    <mergeCell ref="Q307:U307"/>
    <mergeCell ref="J347:P347"/>
    <mergeCell ref="Q376:U376"/>
    <mergeCell ref="Q248:U248"/>
    <mergeCell ref="Q249:U249"/>
    <mergeCell ref="Q240:S240"/>
    <mergeCell ref="Q530:U530"/>
    <mergeCell ref="J355:P355"/>
    <mergeCell ref="J471:N471"/>
    <mergeCell ref="Q321:U321"/>
    <mergeCell ref="Q330:U330"/>
    <mergeCell ref="J308:N308"/>
    <mergeCell ref="Q311:U311"/>
    <mergeCell ref="J333:P333"/>
    <mergeCell ref="J334:N334"/>
    <mergeCell ref="Q247:U247"/>
    <mergeCell ref="J349:N349"/>
    <mergeCell ref="J290:N290"/>
    <mergeCell ref="J365:N365"/>
    <mergeCell ref="J337:P337"/>
    <mergeCell ref="J338:P338"/>
    <mergeCell ref="J315:N315"/>
    <mergeCell ref="J321:N321"/>
    <mergeCell ref="Q685:U685"/>
    <mergeCell ref="J685:N685"/>
    <mergeCell ref="J670:P670"/>
    <mergeCell ref="J671:N671"/>
    <mergeCell ref="Q671:U671"/>
    <mergeCell ref="J672:N672"/>
    <mergeCell ref="Q672:U672"/>
    <mergeCell ref="J683:N683"/>
    <mergeCell ref="Q683:U683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KV KIÍRÁS</vt:lpstr>
      <vt:lpstr>Méretkimutatás</vt:lpstr>
      <vt:lpstr>Számítás</vt:lpstr>
      <vt:lpstr>'KV KIÍRÁS'!Nyomtatási_terület</vt:lpstr>
      <vt:lpstr>Számítás!Nyomtatási_terület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Gödölle Tamás</dc:creator>
  <cp:lastModifiedBy>Barna13</cp:lastModifiedBy>
  <cp:lastPrinted>2018-02-27T14:47:48Z</cp:lastPrinted>
  <dcterms:created xsi:type="dcterms:W3CDTF">2009-11-21T17:12:16Z</dcterms:created>
  <dcterms:modified xsi:type="dcterms:W3CDTF">2018-03-05T08:11:53Z</dcterms:modified>
</cp:coreProperties>
</file>